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1" i="1" l="1"/>
  <c r="G580" i="1"/>
  <c r="M579" i="1"/>
  <c r="G578" i="1"/>
  <c r="H576" i="1"/>
  <c r="E576" i="1" s="1"/>
  <c r="E573" i="1"/>
  <c r="N572" i="1"/>
  <c r="N569" i="1" s="1"/>
  <c r="M572" i="1"/>
  <c r="H572" i="1"/>
  <c r="G572" i="1"/>
  <c r="E572" i="1"/>
  <c r="E571" i="1"/>
  <c r="E570" i="1"/>
  <c r="M569" i="1"/>
  <c r="H569" i="1"/>
  <c r="G569" i="1"/>
  <c r="F569" i="1"/>
  <c r="E569" i="1"/>
  <c r="E568" i="1"/>
  <c r="E567" i="1"/>
  <c r="E566" i="1"/>
  <c r="E565" i="1"/>
  <c r="E564" i="1" s="1"/>
  <c r="N564" i="1"/>
  <c r="M564" i="1"/>
  <c r="H564" i="1"/>
  <c r="G564" i="1"/>
  <c r="N563" i="1"/>
  <c r="N581" i="1" s="1"/>
  <c r="M563" i="1"/>
  <c r="H563" i="1"/>
  <c r="H581" i="1" s="1"/>
  <c r="G563" i="1"/>
  <c r="G581" i="1" s="1"/>
  <c r="F563" i="1"/>
  <c r="F581" i="1" s="1"/>
  <c r="E581" i="1" s="1"/>
  <c r="N562" i="1"/>
  <c r="N580" i="1" s="1"/>
  <c r="M562" i="1"/>
  <c r="M580" i="1" s="1"/>
  <c r="H562" i="1"/>
  <c r="H580" i="1" s="1"/>
  <c r="G562" i="1"/>
  <c r="F562" i="1"/>
  <c r="F580" i="1" s="1"/>
  <c r="E580" i="1" s="1"/>
  <c r="N561" i="1"/>
  <c r="N579" i="1" s="1"/>
  <c r="M561" i="1"/>
  <c r="H561" i="1"/>
  <c r="H579" i="1" s="1"/>
  <c r="G561" i="1"/>
  <c r="G579" i="1" s="1"/>
  <c r="F561" i="1"/>
  <c r="F579" i="1" s="1"/>
  <c r="N560" i="1"/>
  <c r="N578" i="1" s="1"/>
  <c r="M560" i="1"/>
  <c r="M578" i="1" s="1"/>
  <c r="M577" i="1" s="1"/>
  <c r="H560" i="1"/>
  <c r="H578" i="1" s="1"/>
  <c r="H577" i="1" s="1"/>
  <c r="G560" i="1"/>
  <c r="G559" i="1" s="1"/>
  <c r="F560" i="1"/>
  <c r="F578" i="1" s="1"/>
  <c r="M559" i="1"/>
  <c r="H559" i="1"/>
  <c r="N551" i="1"/>
  <c r="N550" i="1"/>
  <c r="N549" i="1"/>
  <c r="N548" i="1"/>
  <c r="N547" i="1"/>
  <c r="E546" i="1"/>
  <c r="M545" i="1"/>
  <c r="E545" i="1"/>
  <c r="E544" i="1"/>
  <c r="E543" i="1"/>
  <c r="N542" i="1"/>
  <c r="M542" i="1"/>
  <c r="H542" i="1"/>
  <c r="E542" i="1"/>
  <c r="E541" i="1"/>
  <c r="E540" i="1"/>
  <c r="E539" i="1"/>
  <c r="E538" i="1"/>
  <c r="N537" i="1"/>
  <c r="M537" i="1"/>
  <c r="H537" i="1"/>
  <c r="E537" i="1"/>
  <c r="N536" i="1"/>
  <c r="M536" i="1"/>
  <c r="M551" i="1" s="1"/>
  <c r="H536" i="1"/>
  <c r="H551" i="1" s="1"/>
  <c r="E536" i="1"/>
  <c r="N535" i="1"/>
  <c r="M535" i="1"/>
  <c r="M550" i="1" s="1"/>
  <c r="H535" i="1"/>
  <c r="H550" i="1" s="1"/>
  <c r="E535" i="1"/>
  <c r="N534" i="1"/>
  <c r="M534" i="1"/>
  <c r="M549" i="1" s="1"/>
  <c r="H534" i="1"/>
  <c r="H549" i="1" s="1"/>
  <c r="E534" i="1"/>
  <c r="N533" i="1"/>
  <c r="M533" i="1"/>
  <c r="M548" i="1" s="1"/>
  <c r="M547" i="1" s="1"/>
  <c r="H533" i="1"/>
  <c r="H548" i="1" s="1"/>
  <c r="E533" i="1"/>
  <c r="N532" i="1"/>
  <c r="M532" i="1"/>
  <c r="H532" i="1"/>
  <c r="E532" i="1"/>
  <c r="L524" i="1"/>
  <c r="K524" i="1"/>
  <c r="J524" i="1"/>
  <c r="I524" i="1"/>
  <c r="L523" i="1"/>
  <c r="K523" i="1"/>
  <c r="J523" i="1"/>
  <c r="I523" i="1"/>
  <c r="L522" i="1"/>
  <c r="K522" i="1"/>
  <c r="J522" i="1"/>
  <c r="I522" i="1"/>
  <c r="E518" i="1"/>
  <c r="E517" i="1"/>
  <c r="E516" i="1"/>
  <c r="E515" i="1"/>
  <c r="E514" i="1" s="1"/>
  <c r="N514" i="1"/>
  <c r="M514" i="1"/>
  <c r="H514" i="1"/>
  <c r="G514" i="1"/>
  <c r="F514" i="1"/>
  <c r="E513" i="1"/>
  <c r="N512" i="1"/>
  <c r="E512" i="1" s="1"/>
  <c r="N511" i="1"/>
  <c r="E511" i="1" s="1"/>
  <c r="N510" i="1"/>
  <c r="E510" i="1" s="1"/>
  <c r="E509" i="1" s="1"/>
  <c r="M509" i="1"/>
  <c r="H509" i="1"/>
  <c r="G509" i="1"/>
  <c r="F509" i="1"/>
  <c r="H508" i="1"/>
  <c r="E508" i="1" s="1"/>
  <c r="E505" i="1"/>
  <c r="E504" i="1"/>
  <c r="E503" i="1"/>
  <c r="E502" i="1"/>
  <c r="E501" i="1" s="1"/>
  <c r="N501" i="1"/>
  <c r="M501" i="1"/>
  <c r="H501" i="1"/>
  <c r="G501" i="1"/>
  <c r="F501" i="1"/>
  <c r="E498" i="1"/>
  <c r="E494" i="1" s="1"/>
  <c r="E497" i="1"/>
  <c r="E496" i="1"/>
  <c r="E495" i="1"/>
  <c r="N494" i="1"/>
  <c r="M494" i="1"/>
  <c r="H494" i="1"/>
  <c r="G494" i="1"/>
  <c r="F494" i="1"/>
  <c r="H493" i="1"/>
  <c r="E493" i="1" s="1"/>
  <c r="E490" i="1"/>
  <c r="E486" i="1" s="1"/>
  <c r="E489" i="1"/>
  <c r="E488" i="1"/>
  <c r="E487" i="1"/>
  <c r="N486" i="1"/>
  <c r="M486" i="1"/>
  <c r="H486" i="1"/>
  <c r="G486" i="1"/>
  <c r="F486" i="1"/>
  <c r="E485" i="1"/>
  <c r="E484" i="1"/>
  <c r="E483" i="1"/>
  <c r="E482" i="1"/>
  <c r="E481" i="1" s="1"/>
  <c r="N481" i="1"/>
  <c r="M481" i="1"/>
  <c r="H481" i="1"/>
  <c r="G481" i="1"/>
  <c r="F481" i="1"/>
  <c r="E480" i="1"/>
  <c r="E479" i="1"/>
  <c r="E478" i="1"/>
  <c r="E476" i="1" s="1"/>
  <c r="E477" i="1"/>
  <c r="N476" i="1"/>
  <c r="M476" i="1"/>
  <c r="H476" i="1"/>
  <c r="G476" i="1"/>
  <c r="F476" i="1"/>
  <c r="H472" i="1"/>
  <c r="G472" i="1"/>
  <c r="H471" i="1"/>
  <c r="G471" i="1"/>
  <c r="H470" i="1"/>
  <c r="G470" i="1"/>
  <c r="E470" i="1"/>
  <c r="H469" i="1"/>
  <c r="G469" i="1"/>
  <c r="E469" i="1" s="1"/>
  <c r="N468" i="1"/>
  <c r="M468" i="1"/>
  <c r="F468" i="1"/>
  <c r="N467" i="1"/>
  <c r="M467" i="1"/>
  <c r="G467" i="1"/>
  <c r="N466" i="1"/>
  <c r="M466" i="1"/>
  <c r="H466" i="1"/>
  <c r="N465" i="1"/>
  <c r="N463" i="1" s="1"/>
  <c r="M465" i="1"/>
  <c r="H465" i="1"/>
  <c r="G465" i="1"/>
  <c r="E465" i="1"/>
  <c r="N464" i="1"/>
  <c r="M464" i="1"/>
  <c r="H464" i="1"/>
  <c r="G464" i="1"/>
  <c r="F464" i="1"/>
  <c r="M463" i="1"/>
  <c r="F463" i="1"/>
  <c r="E459" i="1"/>
  <c r="E458" i="1"/>
  <c r="E457" i="1"/>
  <c r="E456" i="1"/>
  <c r="E455" i="1" s="1"/>
  <c r="N455" i="1"/>
  <c r="M455" i="1"/>
  <c r="H455" i="1"/>
  <c r="G455" i="1"/>
  <c r="F455" i="1"/>
  <c r="E451" i="1"/>
  <c r="H450" i="1"/>
  <c r="E449" i="1"/>
  <c r="E448" i="1"/>
  <c r="N447" i="1"/>
  <c r="M447" i="1"/>
  <c r="G447" i="1"/>
  <c r="F447" i="1"/>
  <c r="F410" i="1" s="1"/>
  <c r="N446" i="1"/>
  <c r="M446" i="1"/>
  <c r="H446" i="1"/>
  <c r="G446" i="1"/>
  <c r="F446" i="1"/>
  <c r="E446" i="1" s="1"/>
  <c r="N445" i="1"/>
  <c r="M445" i="1"/>
  <c r="G445" i="1"/>
  <c r="F445" i="1"/>
  <c r="N444" i="1"/>
  <c r="M444" i="1"/>
  <c r="H444" i="1"/>
  <c r="G444" i="1"/>
  <c r="F444" i="1"/>
  <c r="N443" i="1"/>
  <c r="N442" i="1" s="1"/>
  <c r="M443" i="1"/>
  <c r="H443" i="1"/>
  <c r="G443" i="1"/>
  <c r="F443" i="1"/>
  <c r="M442" i="1"/>
  <c r="G442" i="1"/>
  <c r="H441" i="1"/>
  <c r="E438" i="1"/>
  <c r="E437" i="1"/>
  <c r="E436" i="1"/>
  <c r="E435" i="1"/>
  <c r="E434" i="1" s="1"/>
  <c r="N434" i="1"/>
  <c r="M434" i="1"/>
  <c r="H434" i="1"/>
  <c r="G434" i="1"/>
  <c r="E433" i="1"/>
  <c r="E432" i="1"/>
  <c r="E431" i="1"/>
  <c r="E429" i="1" s="1"/>
  <c r="E430" i="1"/>
  <c r="N429" i="1"/>
  <c r="M429" i="1"/>
  <c r="H429" i="1"/>
  <c r="G429" i="1"/>
  <c r="N425" i="1"/>
  <c r="M425" i="1"/>
  <c r="M412" i="1" s="1"/>
  <c r="L425" i="1"/>
  <c r="K425" i="1"/>
  <c r="J425" i="1"/>
  <c r="I425" i="1"/>
  <c r="H425" i="1"/>
  <c r="G425" i="1"/>
  <c r="G414" i="1" s="1"/>
  <c r="N424" i="1"/>
  <c r="N411" i="1" s="1"/>
  <c r="M424" i="1"/>
  <c r="L424" i="1"/>
  <c r="L411" i="1" s="1"/>
  <c r="K424" i="1"/>
  <c r="J424" i="1"/>
  <c r="J411" i="1" s="1"/>
  <c r="I424" i="1"/>
  <c r="H424" i="1"/>
  <c r="H411" i="1" s="1"/>
  <c r="G424" i="1"/>
  <c r="E424" i="1"/>
  <c r="N423" i="1"/>
  <c r="M423" i="1"/>
  <c r="L423" i="1"/>
  <c r="K423" i="1"/>
  <c r="K421" i="1" s="1"/>
  <c r="J423" i="1"/>
  <c r="I423" i="1"/>
  <c r="H423" i="1"/>
  <c r="G423" i="1"/>
  <c r="N422" i="1"/>
  <c r="N421" i="1" s="1"/>
  <c r="M422" i="1"/>
  <c r="L422" i="1"/>
  <c r="K422" i="1"/>
  <c r="J422" i="1"/>
  <c r="J421" i="1" s="1"/>
  <c r="I422" i="1"/>
  <c r="H422" i="1"/>
  <c r="G422" i="1"/>
  <c r="M421" i="1"/>
  <c r="F421" i="1"/>
  <c r="E417" i="1"/>
  <c r="G416" i="1"/>
  <c r="E416" i="1" s="1"/>
  <c r="E415" i="1"/>
  <c r="N413" i="1"/>
  <c r="M413" i="1"/>
  <c r="H413" i="1"/>
  <c r="F413" i="1"/>
  <c r="N412" i="1"/>
  <c r="L412" i="1"/>
  <c r="K412" i="1"/>
  <c r="J412" i="1"/>
  <c r="H412" i="1"/>
  <c r="G412" i="1"/>
  <c r="F412" i="1"/>
  <c r="M411" i="1"/>
  <c r="E411" i="1" s="1"/>
  <c r="K411" i="1"/>
  <c r="I411" i="1"/>
  <c r="G411" i="1"/>
  <c r="F411" i="1"/>
  <c r="N410" i="1"/>
  <c r="M410" i="1"/>
  <c r="L410" i="1"/>
  <c r="K410" i="1"/>
  <c r="K408" i="1" s="1"/>
  <c r="J410" i="1"/>
  <c r="I410" i="1"/>
  <c r="H410" i="1"/>
  <c r="G410" i="1"/>
  <c r="G408" i="1" s="1"/>
  <c r="M409" i="1"/>
  <c r="K409" i="1"/>
  <c r="I409" i="1"/>
  <c r="G409" i="1"/>
  <c r="E407" i="1"/>
  <c r="E406" i="1"/>
  <c r="E405" i="1"/>
  <c r="E404" i="1"/>
  <c r="N403" i="1"/>
  <c r="M403" i="1"/>
  <c r="H403" i="1"/>
  <c r="G403" i="1"/>
  <c r="F403" i="1"/>
  <c r="E403" i="1"/>
  <c r="E400" i="1"/>
  <c r="E399" i="1"/>
  <c r="E398" i="1"/>
  <c r="E397" i="1"/>
  <c r="N396" i="1"/>
  <c r="M396" i="1"/>
  <c r="H396" i="1"/>
  <c r="G396" i="1"/>
  <c r="F396" i="1"/>
  <c r="N395" i="1"/>
  <c r="N391" i="1" s="1"/>
  <c r="M395" i="1"/>
  <c r="H395" i="1"/>
  <c r="G395" i="1"/>
  <c r="F395" i="1"/>
  <c r="E395" i="1"/>
  <c r="N394" i="1"/>
  <c r="M394" i="1"/>
  <c r="H394" i="1"/>
  <c r="G394" i="1"/>
  <c r="E394" i="1" s="1"/>
  <c r="F394" i="1"/>
  <c r="N393" i="1"/>
  <c r="M393" i="1"/>
  <c r="H393" i="1"/>
  <c r="G393" i="1"/>
  <c r="F393" i="1"/>
  <c r="E393" i="1"/>
  <c r="N392" i="1"/>
  <c r="M392" i="1"/>
  <c r="L392" i="1"/>
  <c r="L521" i="1" s="1"/>
  <c r="K392" i="1"/>
  <c r="K521" i="1" s="1"/>
  <c r="J392" i="1"/>
  <c r="J521" i="1" s="1"/>
  <c r="I392" i="1"/>
  <c r="I521" i="1" s="1"/>
  <c r="H392" i="1"/>
  <c r="G392" i="1"/>
  <c r="F392" i="1"/>
  <c r="F391" i="1"/>
  <c r="E390" i="1"/>
  <c r="E389" i="1"/>
  <c r="E388" i="1"/>
  <c r="E387" i="1"/>
  <c r="N386" i="1"/>
  <c r="M386" i="1"/>
  <c r="H386" i="1"/>
  <c r="G386" i="1"/>
  <c r="F386" i="1"/>
  <c r="E385" i="1"/>
  <c r="H384" i="1"/>
  <c r="E383" i="1"/>
  <c r="E382" i="1"/>
  <c r="N381" i="1"/>
  <c r="M381" i="1"/>
  <c r="G381" i="1"/>
  <c r="E380" i="1"/>
  <c r="H379" i="1"/>
  <c r="H376" i="1" s="1"/>
  <c r="G379" i="1"/>
  <c r="E378" i="1"/>
  <c r="E377" i="1"/>
  <c r="N376" i="1"/>
  <c r="M376" i="1"/>
  <c r="E375" i="1"/>
  <c r="E374" i="1"/>
  <c r="E373" i="1"/>
  <c r="E372" i="1"/>
  <c r="N371" i="1"/>
  <c r="M371" i="1"/>
  <c r="H371" i="1"/>
  <c r="G371" i="1"/>
  <c r="F371" i="1"/>
  <c r="E370" i="1"/>
  <c r="H369" i="1"/>
  <c r="E369" i="1" s="1"/>
  <c r="E366" i="1" s="1"/>
  <c r="E368" i="1"/>
  <c r="E367" i="1"/>
  <c r="N366" i="1"/>
  <c r="M366" i="1"/>
  <c r="G366" i="1"/>
  <c r="E365" i="1"/>
  <c r="H364" i="1"/>
  <c r="E364" i="1"/>
  <c r="E363" i="1"/>
  <c r="E362" i="1"/>
  <c r="N361" i="1"/>
  <c r="M361" i="1"/>
  <c r="H361" i="1"/>
  <c r="G361" i="1"/>
  <c r="E360" i="1"/>
  <c r="E359" i="1"/>
  <c r="E358" i="1"/>
  <c r="E357" i="1"/>
  <c r="N356" i="1"/>
  <c r="M356" i="1"/>
  <c r="H356" i="1"/>
  <c r="G356" i="1"/>
  <c r="E355" i="1"/>
  <c r="E354" i="1"/>
  <c r="E353" i="1"/>
  <c r="E352" i="1"/>
  <c r="N351" i="1"/>
  <c r="M351" i="1"/>
  <c r="H351" i="1"/>
  <c r="G351" i="1"/>
  <c r="F351" i="1"/>
  <c r="E351" i="1"/>
  <c r="N347" i="1"/>
  <c r="M347" i="1"/>
  <c r="H347" i="1"/>
  <c r="H342" i="1" s="1"/>
  <c r="G347" i="1"/>
  <c r="F347" i="1"/>
  <c r="N346" i="1"/>
  <c r="N341" i="1" s="1"/>
  <c r="M346" i="1"/>
  <c r="M341" i="1" s="1"/>
  <c r="M523" i="1" s="1"/>
  <c r="F346" i="1"/>
  <c r="N345" i="1"/>
  <c r="M345" i="1"/>
  <c r="H345" i="1"/>
  <c r="G345" i="1"/>
  <c r="F345" i="1"/>
  <c r="N344" i="1"/>
  <c r="M344" i="1"/>
  <c r="H344" i="1"/>
  <c r="G344" i="1"/>
  <c r="F344" i="1"/>
  <c r="E344" i="1"/>
  <c r="N342" i="1"/>
  <c r="M342" i="1"/>
  <c r="M524" i="1" s="1"/>
  <c r="F342" i="1"/>
  <c r="N340" i="1"/>
  <c r="N522" i="1" s="1"/>
  <c r="M340" i="1"/>
  <c r="F340" i="1"/>
  <c r="F522" i="1" s="1"/>
  <c r="H339" i="1"/>
  <c r="G339" i="1"/>
  <c r="L329" i="1"/>
  <c r="K329" i="1"/>
  <c r="J329" i="1"/>
  <c r="I329" i="1"/>
  <c r="L327" i="1"/>
  <c r="K327" i="1"/>
  <c r="J327" i="1"/>
  <c r="I327" i="1"/>
  <c r="G327" i="1"/>
  <c r="E322" i="1"/>
  <c r="N321" i="1"/>
  <c r="E320" i="1"/>
  <c r="N319" i="1"/>
  <c r="N318" i="1" s="1"/>
  <c r="E319" i="1"/>
  <c r="M318" i="1"/>
  <c r="H318" i="1"/>
  <c r="N317" i="1"/>
  <c r="M317" i="1"/>
  <c r="H317" i="1"/>
  <c r="E317" i="1"/>
  <c r="M316" i="1"/>
  <c r="M313" i="1" s="1"/>
  <c r="H316" i="1"/>
  <c r="N315" i="1"/>
  <c r="M315" i="1"/>
  <c r="H315" i="1"/>
  <c r="E315" i="1" s="1"/>
  <c r="N314" i="1"/>
  <c r="M314" i="1"/>
  <c r="H314" i="1"/>
  <c r="H313" i="1"/>
  <c r="E312" i="1"/>
  <c r="E311" i="1"/>
  <c r="E310" i="1"/>
  <c r="E309" i="1"/>
  <c r="N308" i="1"/>
  <c r="M308" i="1"/>
  <c r="H308" i="1"/>
  <c r="N307" i="1"/>
  <c r="N302" i="1" s="1"/>
  <c r="M307" i="1"/>
  <c r="M302" i="1" s="1"/>
  <c r="H307" i="1"/>
  <c r="G307" i="1"/>
  <c r="N306" i="1"/>
  <c r="M306" i="1"/>
  <c r="E306" i="1" s="1"/>
  <c r="N305" i="1"/>
  <c r="N300" i="1" s="1"/>
  <c r="M305" i="1"/>
  <c r="M300" i="1" s="1"/>
  <c r="H305" i="1"/>
  <c r="G305" i="1"/>
  <c r="E305" i="1"/>
  <c r="N304" i="1"/>
  <c r="M304" i="1"/>
  <c r="E304" i="1" s="1"/>
  <c r="N303" i="1"/>
  <c r="M303" i="1"/>
  <c r="H303" i="1"/>
  <c r="G303" i="1"/>
  <c r="F303" i="1"/>
  <c r="H302" i="1"/>
  <c r="G302" i="1"/>
  <c r="F302" i="1"/>
  <c r="E302" i="1" s="1"/>
  <c r="N301" i="1"/>
  <c r="M301" i="1"/>
  <c r="H301" i="1"/>
  <c r="G301" i="1"/>
  <c r="F301" i="1"/>
  <c r="E301" i="1" s="1"/>
  <c r="H300" i="1"/>
  <c r="G300" i="1"/>
  <c r="G298" i="1" s="1"/>
  <c r="F300" i="1"/>
  <c r="N299" i="1"/>
  <c r="M299" i="1"/>
  <c r="M298" i="1" s="1"/>
  <c r="H299" i="1"/>
  <c r="G299" i="1"/>
  <c r="F299" i="1"/>
  <c r="E299" i="1"/>
  <c r="H298" i="1"/>
  <c r="E294" i="1"/>
  <c r="E293" i="1"/>
  <c r="E292" i="1"/>
  <c r="E290" i="1" s="1"/>
  <c r="E291" i="1"/>
  <c r="N290" i="1"/>
  <c r="M290" i="1"/>
  <c r="H290" i="1"/>
  <c r="G290" i="1"/>
  <c r="F290" i="1"/>
  <c r="N289" i="1"/>
  <c r="N330" i="1" s="1"/>
  <c r="M289" i="1"/>
  <c r="H289" i="1"/>
  <c r="H330" i="1" s="1"/>
  <c r="G289" i="1"/>
  <c r="G330" i="1" s="1"/>
  <c r="F289" i="1"/>
  <c r="N288" i="1"/>
  <c r="N329" i="1" s="1"/>
  <c r="E329" i="1" s="1"/>
  <c r="M288" i="1"/>
  <c r="M329" i="1" s="1"/>
  <c r="H288" i="1"/>
  <c r="H329" i="1" s="1"/>
  <c r="G288" i="1"/>
  <c r="G329" i="1" s="1"/>
  <c r="F288" i="1"/>
  <c r="F329" i="1" s="1"/>
  <c r="N287" i="1"/>
  <c r="N328" i="1" s="1"/>
  <c r="M287" i="1"/>
  <c r="H287" i="1"/>
  <c r="H328" i="1" s="1"/>
  <c r="G287" i="1"/>
  <c r="F287" i="1"/>
  <c r="N286" i="1"/>
  <c r="M286" i="1"/>
  <c r="M285" i="1" s="1"/>
  <c r="H286" i="1"/>
  <c r="H327" i="1" s="1"/>
  <c r="G286" i="1"/>
  <c r="F286" i="1"/>
  <c r="G285" i="1"/>
  <c r="L275" i="1"/>
  <c r="K273" i="1"/>
  <c r="H271" i="1"/>
  <c r="E269" i="1"/>
  <c r="E268" i="1"/>
  <c r="E267" i="1"/>
  <c r="H266" i="1"/>
  <c r="E266" i="1" s="1"/>
  <c r="N265" i="1"/>
  <c r="M265" i="1"/>
  <c r="H265" i="1"/>
  <c r="G265" i="1"/>
  <c r="F265" i="1"/>
  <c r="E265" i="1"/>
  <c r="N264" i="1"/>
  <c r="M264" i="1"/>
  <c r="H264" i="1"/>
  <c r="G264" i="1"/>
  <c r="G260" i="1" s="1"/>
  <c r="F264" i="1"/>
  <c r="N263" i="1"/>
  <c r="M263" i="1"/>
  <c r="H263" i="1"/>
  <c r="E263" i="1" s="1"/>
  <c r="G263" i="1"/>
  <c r="F263" i="1"/>
  <c r="N262" i="1"/>
  <c r="M262" i="1"/>
  <c r="H262" i="1"/>
  <c r="G262" i="1"/>
  <c r="F262" i="1"/>
  <c r="E262" i="1" s="1"/>
  <c r="N261" i="1"/>
  <c r="N260" i="1" s="1"/>
  <c r="M261" i="1"/>
  <c r="H261" i="1"/>
  <c r="G261" i="1"/>
  <c r="F261" i="1"/>
  <c r="E261" i="1" s="1"/>
  <c r="H260" i="1"/>
  <c r="E256" i="1"/>
  <c r="E255" i="1"/>
  <c r="E254" i="1"/>
  <c r="E253" i="1"/>
  <c r="N252" i="1"/>
  <c r="M252" i="1"/>
  <c r="H252" i="1"/>
  <c r="G252" i="1"/>
  <c r="F252" i="1"/>
  <c r="E252" i="1"/>
  <c r="N251" i="1"/>
  <c r="M251" i="1"/>
  <c r="H251" i="1"/>
  <c r="G251" i="1"/>
  <c r="G247" i="1" s="1"/>
  <c r="F251" i="1"/>
  <c r="N250" i="1"/>
  <c r="M250" i="1"/>
  <c r="H250" i="1"/>
  <c r="E250" i="1" s="1"/>
  <c r="G250" i="1"/>
  <c r="F250" i="1"/>
  <c r="N249" i="1"/>
  <c r="M249" i="1"/>
  <c r="H249" i="1"/>
  <c r="G249" i="1"/>
  <c r="F249" i="1"/>
  <c r="E249" i="1" s="1"/>
  <c r="N248" i="1"/>
  <c r="M248" i="1"/>
  <c r="H248" i="1"/>
  <c r="G248" i="1"/>
  <c r="F248" i="1"/>
  <c r="E248" i="1" s="1"/>
  <c r="H247" i="1"/>
  <c r="E246" i="1"/>
  <c r="H245" i="1"/>
  <c r="E244" i="1"/>
  <c r="E243" i="1"/>
  <c r="N242" i="1"/>
  <c r="M242" i="1"/>
  <c r="G242" i="1"/>
  <c r="F242" i="1"/>
  <c r="E241" i="1"/>
  <c r="H240" i="1"/>
  <c r="E240" i="1"/>
  <c r="E239" i="1"/>
  <c r="E237" i="1" s="1"/>
  <c r="E238" i="1"/>
  <c r="N237" i="1"/>
  <c r="M237" i="1"/>
  <c r="H237" i="1"/>
  <c r="G237" i="1"/>
  <c r="F237" i="1"/>
  <c r="E233" i="1"/>
  <c r="N232" i="1"/>
  <c r="M232" i="1"/>
  <c r="H232" i="1"/>
  <c r="H227" i="1" s="1"/>
  <c r="G232" i="1"/>
  <c r="E231" i="1"/>
  <c r="E230" i="1"/>
  <c r="N229" i="1"/>
  <c r="H229" i="1"/>
  <c r="F229" i="1"/>
  <c r="N228" i="1"/>
  <c r="M228" i="1"/>
  <c r="H228" i="1"/>
  <c r="G228" i="1"/>
  <c r="F228" i="1"/>
  <c r="E228" i="1"/>
  <c r="N227" i="1"/>
  <c r="F227" i="1"/>
  <c r="N226" i="1"/>
  <c r="M226" i="1"/>
  <c r="H226" i="1"/>
  <c r="G226" i="1"/>
  <c r="F226" i="1"/>
  <c r="E226" i="1" s="1"/>
  <c r="N225" i="1"/>
  <c r="M225" i="1"/>
  <c r="L225" i="1"/>
  <c r="K225" i="1"/>
  <c r="J225" i="1"/>
  <c r="I225" i="1"/>
  <c r="H225" i="1"/>
  <c r="H224" i="1" s="1"/>
  <c r="G225" i="1"/>
  <c r="F225" i="1"/>
  <c r="N224" i="1"/>
  <c r="E220" i="1"/>
  <c r="H219" i="1"/>
  <c r="G219" i="1"/>
  <c r="G216" i="1" s="1"/>
  <c r="E219" i="1"/>
  <c r="E218" i="1"/>
  <c r="E216" i="1" s="1"/>
  <c r="E217" i="1"/>
  <c r="N216" i="1"/>
  <c r="M216" i="1"/>
  <c r="H216" i="1"/>
  <c r="F216" i="1"/>
  <c r="E215" i="1"/>
  <c r="H214" i="1"/>
  <c r="E214" i="1"/>
  <c r="E213" i="1"/>
  <c r="E212" i="1"/>
  <c r="E211" i="1" s="1"/>
  <c r="N211" i="1"/>
  <c r="M211" i="1"/>
  <c r="H211" i="1"/>
  <c r="G211" i="1"/>
  <c r="F211" i="1"/>
  <c r="H207" i="1"/>
  <c r="H194" i="1" s="1"/>
  <c r="G207" i="1"/>
  <c r="N206" i="1"/>
  <c r="M206" i="1"/>
  <c r="M193" i="1" s="1"/>
  <c r="H206" i="1"/>
  <c r="G206" i="1"/>
  <c r="E206" i="1"/>
  <c r="N205" i="1"/>
  <c r="N192" i="1" s="1"/>
  <c r="M205" i="1"/>
  <c r="H205" i="1"/>
  <c r="G205" i="1"/>
  <c r="E205" i="1" s="1"/>
  <c r="N204" i="1"/>
  <c r="M204" i="1"/>
  <c r="H204" i="1"/>
  <c r="E204" i="1" s="1"/>
  <c r="G204" i="1"/>
  <c r="G191" i="1" s="1"/>
  <c r="M203" i="1"/>
  <c r="H203" i="1"/>
  <c r="F203" i="1"/>
  <c r="H202" i="1"/>
  <c r="H199" i="1"/>
  <c r="N198" i="1"/>
  <c r="M198" i="1"/>
  <c r="E198" i="1" s="1"/>
  <c r="H198" i="1"/>
  <c r="N197" i="1"/>
  <c r="M197" i="1"/>
  <c r="M195" i="1" s="1"/>
  <c r="H197" i="1"/>
  <c r="N196" i="1"/>
  <c r="M196" i="1"/>
  <c r="G196" i="1"/>
  <c r="F195" i="1"/>
  <c r="N194" i="1"/>
  <c r="M194" i="1"/>
  <c r="M190" i="1" s="1"/>
  <c r="N193" i="1"/>
  <c r="N190" i="1" s="1"/>
  <c r="H193" i="1"/>
  <c r="G193" i="1"/>
  <c r="M192" i="1"/>
  <c r="H192" i="1"/>
  <c r="G192" i="1"/>
  <c r="N191" i="1"/>
  <c r="M191" i="1"/>
  <c r="H191" i="1"/>
  <c r="F190" i="1"/>
  <c r="E189" i="1"/>
  <c r="H188" i="1"/>
  <c r="G188" i="1"/>
  <c r="E188" i="1" s="1"/>
  <c r="E187" i="1"/>
  <c r="E186" i="1"/>
  <c r="N185" i="1"/>
  <c r="M185" i="1"/>
  <c r="F185" i="1"/>
  <c r="E184" i="1"/>
  <c r="E183" i="1"/>
  <c r="E182" i="1"/>
  <c r="E181" i="1"/>
  <c r="N180" i="1"/>
  <c r="M180" i="1"/>
  <c r="H180" i="1"/>
  <c r="G180" i="1"/>
  <c r="F180" i="1"/>
  <c r="N176" i="1"/>
  <c r="N171" i="1" s="1"/>
  <c r="M176" i="1"/>
  <c r="M171" i="1" s="1"/>
  <c r="L176" i="1"/>
  <c r="K176" i="1"/>
  <c r="J176" i="1"/>
  <c r="J171" i="1" s="1"/>
  <c r="I176" i="1"/>
  <c r="I171" i="1" s="1"/>
  <c r="H176" i="1"/>
  <c r="G176" i="1"/>
  <c r="E176" i="1"/>
  <c r="N175" i="1"/>
  <c r="N172" i="1" s="1"/>
  <c r="M175" i="1"/>
  <c r="L175" i="1"/>
  <c r="K175" i="1"/>
  <c r="J175" i="1"/>
  <c r="J172" i="1" s="1"/>
  <c r="I175" i="1"/>
  <c r="G175" i="1"/>
  <c r="N174" i="1"/>
  <c r="M174" i="1"/>
  <c r="L174" i="1"/>
  <c r="L169" i="1" s="1"/>
  <c r="L274" i="1" s="1"/>
  <c r="K174" i="1"/>
  <c r="J174" i="1"/>
  <c r="I174" i="1"/>
  <c r="H174" i="1"/>
  <c r="H169" i="1" s="1"/>
  <c r="G174" i="1"/>
  <c r="N173" i="1"/>
  <c r="M173" i="1"/>
  <c r="L173" i="1"/>
  <c r="K173" i="1"/>
  <c r="J173" i="1"/>
  <c r="I173" i="1"/>
  <c r="H173" i="1"/>
  <c r="G173" i="1"/>
  <c r="M172" i="1"/>
  <c r="I172" i="1"/>
  <c r="F172" i="1"/>
  <c r="L171" i="1"/>
  <c r="K171" i="1"/>
  <c r="H171" i="1"/>
  <c r="G171" i="1"/>
  <c r="F171" i="1"/>
  <c r="M170" i="1"/>
  <c r="L170" i="1"/>
  <c r="I170" i="1"/>
  <c r="I275" i="1" s="1"/>
  <c r="F170" i="1"/>
  <c r="N169" i="1"/>
  <c r="M169" i="1"/>
  <c r="K169" i="1"/>
  <c r="K274" i="1" s="1"/>
  <c r="J169" i="1"/>
  <c r="J274" i="1" s="1"/>
  <c r="I169" i="1"/>
  <c r="I274" i="1" s="1"/>
  <c r="G169" i="1"/>
  <c r="F169" i="1"/>
  <c r="E169" i="1" s="1"/>
  <c r="N168" i="1"/>
  <c r="M168" i="1"/>
  <c r="K168" i="1"/>
  <c r="J168" i="1"/>
  <c r="I168" i="1"/>
  <c r="G168" i="1"/>
  <c r="F168" i="1"/>
  <c r="F167" i="1"/>
  <c r="E166" i="1"/>
  <c r="E163" i="1"/>
  <c r="N162" i="1"/>
  <c r="E162" i="1" s="1"/>
  <c r="E161" i="1"/>
  <c r="E160" i="1"/>
  <c r="N159" i="1"/>
  <c r="M159" i="1"/>
  <c r="H159" i="1"/>
  <c r="G159" i="1"/>
  <c r="F159" i="1"/>
  <c r="N158" i="1"/>
  <c r="N276" i="1" s="1"/>
  <c r="M158" i="1"/>
  <c r="H158" i="1"/>
  <c r="G158" i="1"/>
  <c r="F158" i="1"/>
  <c r="E158" i="1"/>
  <c r="N157" i="1"/>
  <c r="M157" i="1"/>
  <c r="H157" i="1"/>
  <c r="G157" i="1"/>
  <c r="F157" i="1"/>
  <c r="E157" i="1" s="1"/>
  <c r="N156" i="1"/>
  <c r="M156" i="1"/>
  <c r="M154" i="1" s="1"/>
  <c r="H156" i="1"/>
  <c r="G156" i="1"/>
  <c r="F156" i="1"/>
  <c r="E156" i="1"/>
  <c r="N155" i="1"/>
  <c r="N154" i="1" s="1"/>
  <c r="M155" i="1"/>
  <c r="H155" i="1"/>
  <c r="G155" i="1"/>
  <c r="G154" i="1" s="1"/>
  <c r="F155" i="1"/>
  <c r="H154" i="1"/>
  <c r="N153" i="1"/>
  <c r="M153" i="1"/>
  <c r="E153" i="1" s="1"/>
  <c r="N152" i="1"/>
  <c r="M152" i="1"/>
  <c r="F152" i="1"/>
  <c r="N151" i="1"/>
  <c r="F151" i="1"/>
  <c r="F150" i="1"/>
  <c r="G149" i="1"/>
  <c r="N148" i="1"/>
  <c r="M148" i="1"/>
  <c r="E148" i="1" s="1"/>
  <c r="N147" i="1"/>
  <c r="M147" i="1"/>
  <c r="F147" i="1"/>
  <c r="N146" i="1"/>
  <c r="F146" i="1"/>
  <c r="H145" i="1"/>
  <c r="F145" i="1"/>
  <c r="G144" i="1"/>
  <c r="E140" i="1"/>
  <c r="N139" i="1"/>
  <c r="M139" i="1"/>
  <c r="H139" i="1"/>
  <c r="G139" i="1"/>
  <c r="E139" i="1" s="1"/>
  <c r="N138" i="1"/>
  <c r="M138" i="1"/>
  <c r="H138" i="1"/>
  <c r="H146" i="1" s="1"/>
  <c r="H151" i="1" s="1"/>
  <c r="G138" i="1"/>
  <c r="E138" i="1" s="1"/>
  <c r="N137" i="1"/>
  <c r="M137" i="1"/>
  <c r="M136" i="1" s="1"/>
  <c r="H137" i="1"/>
  <c r="G137" i="1"/>
  <c r="G136" i="1"/>
  <c r="F136" i="1"/>
  <c r="E135" i="1"/>
  <c r="E134" i="1"/>
  <c r="E133" i="1"/>
  <c r="E132" i="1"/>
  <c r="N131" i="1"/>
  <c r="M131" i="1"/>
  <c r="H131" i="1"/>
  <c r="G131" i="1"/>
  <c r="E130" i="1"/>
  <c r="E126" i="1" s="1"/>
  <c r="E129" i="1"/>
  <c r="E128" i="1"/>
  <c r="E127" i="1"/>
  <c r="N126" i="1"/>
  <c r="M126" i="1"/>
  <c r="H126" i="1"/>
  <c r="G126" i="1"/>
  <c r="F126" i="1"/>
  <c r="E125" i="1"/>
  <c r="E124" i="1"/>
  <c r="E123" i="1"/>
  <c r="E122" i="1"/>
  <c r="E121" i="1" s="1"/>
  <c r="N121" i="1"/>
  <c r="M121" i="1"/>
  <c r="H121" i="1"/>
  <c r="G121" i="1"/>
  <c r="F121" i="1"/>
  <c r="E120" i="1"/>
  <c r="E116" i="1" s="1"/>
  <c r="E119" i="1"/>
  <c r="E118" i="1"/>
  <c r="E117" i="1"/>
  <c r="N116" i="1"/>
  <c r="M116" i="1"/>
  <c r="H116" i="1"/>
  <c r="G116" i="1"/>
  <c r="F116" i="1"/>
  <c r="N112" i="1"/>
  <c r="M112" i="1"/>
  <c r="L112" i="1"/>
  <c r="K112" i="1"/>
  <c r="J112" i="1"/>
  <c r="I112" i="1"/>
  <c r="H112" i="1"/>
  <c r="H108" i="1" s="1"/>
  <c r="G112" i="1"/>
  <c r="F112" i="1"/>
  <c r="N111" i="1"/>
  <c r="M111" i="1"/>
  <c r="L111" i="1"/>
  <c r="K111" i="1"/>
  <c r="J111" i="1"/>
  <c r="I111" i="1"/>
  <c r="H111" i="1"/>
  <c r="G111" i="1"/>
  <c r="F111" i="1"/>
  <c r="E111" i="1" s="1"/>
  <c r="N110" i="1"/>
  <c r="M110" i="1"/>
  <c r="L110" i="1"/>
  <c r="K110" i="1"/>
  <c r="J110" i="1"/>
  <c r="I110" i="1"/>
  <c r="H110" i="1"/>
  <c r="G110" i="1"/>
  <c r="E110" i="1" s="1"/>
  <c r="F110" i="1"/>
  <c r="N109" i="1"/>
  <c r="M109" i="1"/>
  <c r="M108" i="1" s="1"/>
  <c r="L109" i="1"/>
  <c r="K109" i="1"/>
  <c r="J109" i="1"/>
  <c r="I109" i="1"/>
  <c r="H109" i="1"/>
  <c r="G109" i="1"/>
  <c r="F109" i="1"/>
  <c r="G108" i="1"/>
  <c r="H107" i="1"/>
  <c r="H276" i="1" s="1"/>
  <c r="G107" i="1"/>
  <c r="F107" i="1"/>
  <c r="F276" i="1" s="1"/>
  <c r="N106" i="1"/>
  <c r="M106" i="1"/>
  <c r="G106" i="1"/>
  <c r="N105" i="1"/>
  <c r="H105" i="1"/>
  <c r="H274" i="1" s="1"/>
  <c r="G105" i="1"/>
  <c r="F105" i="1"/>
  <c r="M104" i="1"/>
  <c r="L104" i="1"/>
  <c r="K104" i="1"/>
  <c r="J104" i="1"/>
  <c r="J273" i="1" s="1"/>
  <c r="I104" i="1"/>
  <c r="H104" i="1"/>
  <c r="G104" i="1"/>
  <c r="F104" i="1"/>
  <c r="G103" i="1"/>
  <c r="L88" i="1"/>
  <c r="E88" i="1"/>
  <c r="E85" i="1"/>
  <c r="E84" i="1"/>
  <c r="E83" i="1"/>
  <c r="E82" i="1"/>
  <c r="N81" i="1"/>
  <c r="M81" i="1"/>
  <c r="H81" i="1"/>
  <c r="G81" i="1"/>
  <c r="E81" i="1"/>
  <c r="H80" i="1"/>
  <c r="E78" i="1"/>
  <c r="E77" i="1"/>
  <c r="E76" i="1"/>
  <c r="E74" i="1" s="1"/>
  <c r="E75" i="1"/>
  <c r="H74" i="1"/>
  <c r="G74" i="1"/>
  <c r="F74" i="1"/>
  <c r="E70" i="1"/>
  <c r="N69" i="1"/>
  <c r="M69" i="1"/>
  <c r="M66" i="1" s="1"/>
  <c r="H69" i="1"/>
  <c r="G69" i="1"/>
  <c r="N68" i="1"/>
  <c r="N66" i="1" s="1"/>
  <c r="H68" i="1"/>
  <c r="E68" i="1" s="1"/>
  <c r="N67" i="1"/>
  <c r="H67" i="1"/>
  <c r="E67" i="1" s="1"/>
  <c r="H66" i="1"/>
  <c r="G66" i="1"/>
  <c r="F66" i="1"/>
  <c r="E65" i="1"/>
  <c r="N64" i="1"/>
  <c r="N61" i="1" s="1"/>
  <c r="H64" i="1"/>
  <c r="E64" i="1" s="1"/>
  <c r="E63" i="1"/>
  <c r="E62" i="1"/>
  <c r="M61" i="1"/>
  <c r="H61" i="1"/>
  <c r="G61" i="1"/>
  <c r="F61" i="1"/>
  <c r="E60" i="1"/>
  <c r="N59" i="1"/>
  <c r="E59" i="1" s="1"/>
  <c r="E56" i="1" s="1"/>
  <c r="E58" i="1"/>
  <c r="E57" i="1"/>
  <c r="H56" i="1"/>
  <c r="G56" i="1"/>
  <c r="F56" i="1"/>
  <c r="E55" i="1"/>
  <c r="G54" i="1"/>
  <c r="F54" i="1"/>
  <c r="E54" i="1"/>
  <c r="E53" i="1"/>
  <c r="E52" i="1"/>
  <c r="N51" i="1"/>
  <c r="M51" i="1"/>
  <c r="H51" i="1"/>
  <c r="G51" i="1"/>
  <c r="F51" i="1"/>
  <c r="E51" i="1"/>
  <c r="N47" i="1"/>
  <c r="N42" i="1" s="1"/>
  <c r="N94" i="1" s="1"/>
  <c r="M47" i="1"/>
  <c r="H47" i="1"/>
  <c r="G47" i="1"/>
  <c r="G42" i="1" s="1"/>
  <c r="G94" i="1" s="1"/>
  <c r="F47" i="1"/>
  <c r="M46" i="1"/>
  <c r="H46" i="1"/>
  <c r="G46" i="1"/>
  <c r="F46" i="1"/>
  <c r="N45" i="1"/>
  <c r="M45" i="1"/>
  <c r="H45" i="1"/>
  <c r="G45" i="1"/>
  <c r="F45" i="1"/>
  <c r="E45" i="1" s="1"/>
  <c r="N44" i="1"/>
  <c r="M44" i="1"/>
  <c r="H44" i="1"/>
  <c r="G44" i="1"/>
  <c r="F44" i="1"/>
  <c r="G43" i="1"/>
  <c r="M42" i="1"/>
  <c r="M94" i="1" s="1"/>
  <c r="H42" i="1"/>
  <c r="H94" i="1" s="1"/>
  <c r="F42" i="1"/>
  <c r="E42" i="1" s="1"/>
  <c r="M41" i="1"/>
  <c r="M93" i="1" s="1"/>
  <c r="H41" i="1"/>
  <c r="G41" i="1"/>
  <c r="G93" i="1" s="1"/>
  <c r="F41" i="1"/>
  <c r="F93" i="1" s="1"/>
  <c r="N40" i="1"/>
  <c r="N92" i="1" s="1"/>
  <c r="M40" i="1"/>
  <c r="M92" i="1" s="1"/>
  <c r="H40" i="1"/>
  <c r="H92" i="1" s="1"/>
  <c r="G40" i="1"/>
  <c r="G92" i="1" s="1"/>
  <c r="F40" i="1"/>
  <c r="E40" i="1" s="1"/>
  <c r="N39" i="1"/>
  <c r="N91" i="1" s="1"/>
  <c r="M39" i="1"/>
  <c r="M91" i="1" s="1"/>
  <c r="M90" i="1" s="1"/>
  <c r="H39" i="1"/>
  <c r="H38" i="1" s="1"/>
  <c r="G39" i="1"/>
  <c r="G91" i="1" s="1"/>
  <c r="F39" i="1"/>
  <c r="F91" i="1" s="1"/>
  <c r="G38" i="1"/>
  <c r="F38" i="1"/>
  <c r="L32" i="1"/>
  <c r="K32" i="1"/>
  <c r="J32" i="1"/>
  <c r="I32" i="1"/>
  <c r="H32" i="1"/>
  <c r="G32" i="1"/>
  <c r="L31" i="1"/>
  <c r="K31" i="1"/>
  <c r="J31" i="1"/>
  <c r="I31" i="1"/>
  <c r="L30" i="1"/>
  <c r="K30" i="1"/>
  <c r="J30" i="1"/>
  <c r="I30" i="1"/>
  <c r="L29" i="1"/>
  <c r="K29" i="1"/>
  <c r="K28" i="1" s="1"/>
  <c r="J29" i="1"/>
  <c r="J28" i="1" s="1"/>
  <c r="I29" i="1"/>
  <c r="L28" i="1"/>
  <c r="I28" i="1"/>
  <c r="H27" i="1"/>
  <c r="E25" i="1"/>
  <c r="E24" i="1"/>
  <c r="E23" i="1"/>
  <c r="E22" i="1"/>
  <c r="E21" i="1" s="1"/>
  <c r="N21" i="1"/>
  <c r="M21" i="1"/>
  <c r="H21" i="1"/>
  <c r="G21" i="1"/>
  <c r="F21" i="1"/>
  <c r="E17" i="1"/>
  <c r="H16" i="1"/>
  <c r="E16" i="1" s="1"/>
  <c r="E15" i="1"/>
  <c r="E14" i="1"/>
  <c r="N13" i="1"/>
  <c r="M13" i="1"/>
  <c r="G13" i="1"/>
  <c r="F13" i="1"/>
  <c r="N12" i="1"/>
  <c r="N32" i="1" s="1"/>
  <c r="M12" i="1"/>
  <c r="M32" i="1" s="1"/>
  <c r="H12" i="1"/>
  <c r="E12" i="1" s="1"/>
  <c r="G12" i="1"/>
  <c r="F12" i="1"/>
  <c r="F32" i="1" s="1"/>
  <c r="N11" i="1"/>
  <c r="N31" i="1" s="1"/>
  <c r="M11" i="1"/>
  <c r="M31" i="1" s="1"/>
  <c r="G11" i="1"/>
  <c r="G31" i="1" s="1"/>
  <c r="F11" i="1"/>
  <c r="N10" i="1"/>
  <c r="N30" i="1" s="1"/>
  <c r="M10" i="1"/>
  <c r="M30" i="1" s="1"/>
  <c r="H10" i="1"/>
  <c r="H30" i="1" s="1"/>
  <c r="G10" i="1"/>
  <c r="G30" i="1" s="1"/>
  <c r="F10" i="1"/>
  <c r="F30" i="1" s="1"/>
  <c r="N9" i="1"/>
  <c r="N8" i="1" s="1"/>
  <c r="M9" i="1"/>
  <c r="M29" i="1" s="1"/>
  <c r="H9" i="1"/>
  <c r="H29" i="1" s="1"/>
  <c r="G9" i="1"/>
  <c r="G8" i="1" s="1"/>
  <c r="F9" i="1"/>
  <c r="E9" i="1" s="1"/>
  <c r="M8" i="1"/>
  <c r="E46" i="1" l="1"/>
  <c r="F586" i="1"/>
  <c r="E32" i="1"/>
  <c r="M28" i="1"/>
  <c r="H584" i="1"/>
  <c r="E13" i="1"/>
  <c r="E30" i="1"/>
  <c r="N29" i="1"/>
  <c r="H93" i="1"/>
  <c r="M103" i="1"/>
  <c r="N136" i="1"/>
  <c r="N150" i="1"/>
  <c r="N149" i="1" s="1"/>
  <c r="N145" i="1"/>
  <c r="N144" i="1" s="1"/>
  <c r="F274" i="1"/>
  <c r="E274" i="1" s="1"/>
  <c r="G376" i="1"/>
  <c r="G346" i="1"/>
  <c r="G341" i="1" s="1"/>
  <c r="E379" i="1"/>
  <c r="E376" i="1" s="1"/>
  <c r="E384" i="1"/>
  <c r="E381" i="1" s="1"/>
  <c r="H381" i="1"/>
  <c r="E10" i="1"/>
  <c r="G29" i="1"/>
  <c r="E39" i="1"/>
  <c r="H43" i="1"/>
  <c r="H91" i="1"/>
  <c r="H90" i="1" s="1"/>
  <c r="F94" i="1"/>
  <c r="E94" i="1" s="1"/>
  <c r="E104" i="1"/>
  <c r="N104" i="1"/>
  <c r="N274" i="1"/>
  <c r="N584" i="1" s="1"/>
  <c r="N275" i="1"/>
  <c r="E171" i="1"/>
  <c r="K172" i="1"/>
  <c r="K170" i="1"/>
  <c r="K275" i="1" s="1"/>
  <c r="H185" i="1"/>
  <c r="H175" i="1"/>
  <c r="H170" i="1" s="1"/>
  <c r="H190" i="1"/>
  <c r="E191" i="1"/>
  <c r="F330" i="1"/>
  <c r="E289" i="1"/>
  <c r="F341" i="1"/>
  <c r="E347" i="1"/>
  <c r="G342" i="1"/>
  <c r="G524" i="1" s="1"/>
  <c r="F31" i="1"/>
  <c r="E137" i="1"/>
  <c r="E136" i="1" s="1"/>
  <c r="H242" i="1"/>
  <c r="E245" i="1"/>
  <c r="E242" i="1" s="1"/>
  <c r="G577" i="1"/>
  <c r="F8" i="1"/>
  <c r="H11" i="1"/>
  <c r="H13" i="1"/>
  <c r="E91" i="1"/>
  <c r="E44" i="1"/>
  <c r="E43" i="1" s="1"/>
  <c r="M43" i="1"/>
  <c r="E47" i="1"/>
  <c r="F92" i="1"/>
  <c r="E92" i="1" s="1"/>
  <c r="G273" i="1"/>
  <c r="F106" i="1"/>
  <c r="E112" i="1"/>
  <c r="H147" i="1"/>
  <c r="H106" i="1"/>
  <c r="E159" i="1"/>
  <c r="E175" i="1"/>
  <c r="G170" i="1"/>
  <c r="E185" i="1"/>
  <c r="E196" i="1"/>
  <c r="E232" i="1"/>
  <c r="G229" i="1"/>
  <c r="G227" i="1"/>
  <c r="E227" i="1" s="1"/>
  <c r="E260" i="1"/>
  <c r="F273" i="1"/>
  <c r="F327" i="1"/>
  <c r="E286" i="1"/>
  <c r="F285" i="1"/>
  <c r="N327" i="1"/>
  <c r="N326" i="1" s="1"/>
  <c r="N285" i="1"/>
  <c r="M343" i="1"/>
  <c r="M339" i="1"/>
  <c r="H340" i="1"/>
  <c r="H522" i="1" s="1"/>
  <c r="H343" i="1"/>
  <c r="F29" i="1"/>
  <c r="G586" i="1"/>
  <c r="M38" i="1"/>
  <c r="G90" i="1"/>
  <c r="F43" i="1"/>
  <c r="E61" i="1"/>
  <c r="E69" i="1"/>
  <c r="E66" i="1" s="1"/>
  <c r="F90" i="1"/>
  <c r="H273" i="1"/>
  <c r="E107" i="1"/>
  <c r="E109" i="1"/>
  <c r="E108" i="1" s="1"/>
  <c r="F108" i="1"/>
  <c r="N108" i="1"/>
  <c r="E131" i="1"/>
  <c r="M151" i="1"/>
  <c r="E151" i="1" s="1"/>
  <c r="M146" i="1"/>
  <c r="E146" i="1" s="1"/>
  <c r="M105" i="1"/>
  <c r="M274" i="1" s="1"/>
  <c r="M584" i="1" s="1"/>
  <c r="H150" i="1"/>
  <c r="E150" i="1" s="1"/>
  <c r="E155" i="1"/>
  <c r="E154" i="1" s="1"/>
  <c r="M276" i="1"/>
  <c r="M586" i="1" s="1"/>
  <c r="M167" i="1"/>
  <c r="G172" i="1"/>
  <c r="H172" i="1"/>
  <c r="H168" i="1"/>
  <c r="E173" i="1"/>
  <c r="L172" i="1"/>
  <c r="L168" i="1"/>
  <c r="L273" i="1" s="1"/>
  <c r="E180" i="1"/>
  <c r="E193" i="1"/>
  <c r="E207" i="1"/>
  <c r="E203" i="1" s="1"/>
  <c r="G199" i="1"/>
  <c r="E199" i="1" s="1"/>
  <c r="G194" i="1"/>
  <c r="N247" i="1"/>
  <c r="F524" i="1"/>
  <c r="H442" i="1"/>
  <c r="N46" i="1"/>
  <c r="N41" i="1" s="1"/>
  <c r="E41" i="1" s="1"/>
  <c r="H136" i="1"/>
  <c r="F144" i="1"/>
  <c r="M145" i="1"/>
  <c r="M144" i="1" s="1"/>
  <c r="F149" i="1"/>
  <c r="M150" i="1"/>
  <c r="F154" i="1"/>
  <c r="J170" i="1"/>
  <c r="J275" i="1" s="1"/>
  <c r="N170" i="1"/>
  <c r="N167" i="1" s="1"/>
  <c r="G185" i="1"/>
  <c r="H196" i="1"/>
  <c r="H195" i="1" s="1"/>
  <c r="G197" i="1"/>
  <c r="N203" i="1"/>
  <c r="F224" i="1"/>
  <c r="E225" i="1"/>
  <c r="H285" i="1"/>
  <c r="F328" i="1"/>
  <c r="E287" i="1"/>
  <c r="E314" i="1"/>
  <c r="M327" i="1"/>
  <c r="E472" i="1"/>
  <c r="H468" i="1"/>
  <c r="H467" i="1"/>
  <c r="E467" i="1" s="1"/>
  <c r="G203" i="1"/>
  <c r="G224" i="1"/>
  <c r="E229" i="1"/>
  <c r="M229" i="1"/>
  <c r="M227" i="1"/>
  <c r="M224" i="1" s="1"/>
  <c r="F247" i="1"/>
  <c r="M247" i="1"/>
  <c r="F260" i="1"/>
  <c r="M260" i="1"/>
  <c r="H326" i="1"/>
  <c r="G328" i="1"/>
  <c r="G326" i="1" s="1"/>
  <c r="E288" i="1"/>
  <c r="F298" i="1"/>
  <c r="N298" i="1"/>
  <c r="E307" i="1"/>
  <c r="E303" i="1" s="1"/>
  <c r="E392" i="1"/>
  <c r="E391" i="1" s="1"/>
  <c r="G391" i="1"/>
  <c r="M391" i="1"/>
  <c r="I412" i="1"/>
  <c r="I408" i="1" s="1"/>
  <c r="I421" i="1"/>
  <c r="E445" i="1"/>
  <c r="I273" i="1"/>
  <c r="M273" i="1"/>
  <c r="G274" i="1"/>
  <c r="M275" i="1"/>
  <c r="M585" i="1" s="1"/>
  <c r="G276" i="1"/>
  <c r="E276" i="1" s="1"/>
  <c r="E174" i="1"/>
  <c r="E192" i="1"/>
  <c r="N195" i="1"/>
  <c r="E251" i="1"/>
  <c r="E247" i="1" s="1"/>
  <c r="E264" i="1"/>
  <c r="E300" i="1"/>
  <c r="E298" i="1" s="1"/>
  <c r="E308" i="1"/>
  <c r="E345" i="1"/>
  <c r="G340" i="1"/>
  <c r="G343" i="1"/>
  <c r="E356" i="1"/>
  <c r="E386" i="1"/>
  <c r="E423" i="1"/>
  <c r="G421" i="1"/>
  <c r="E410" i="1"/>
  <c r="M328" i="1"/>
  <c r="M330" i="1"/>
  <c r="N524" i="1"/>
  <c r="N586" i="1" s="1"/>
  <c r="F343" i="1"/>
  <c r="F339" i="1"/>
  <c r="N343" i="1"/>
  <c r="N339" i="1"/>
  <c r="H524" i="1"/>
  <c r="H586" i="1" s="1"/>
  <c r="E371" i="1"/>
  <c r="H391" i="1"/>
  <c r="H421" i="1"/>
  <c r="H409" i="1"/>
  <c r="H408" i="1" s="1"/>
  <c r="E422" i="1"/>
  <c r="L421" i="1"/>
  <c r="L409" i="1"/>
  <c r="L408" i="1" s="1"/>
  <c r="E414" i="1"/>
  <c r="E413" i="1" s="1"/>
  <c r="G413" i="1"/>
  <c r="E443" i="1"/>
  <c r="E442" i="1" s="1"/>
  <c r="F442" i="1"/>
  <c r="E447" i="1"/>
  <c r="E464" i="1"/>
  <c r="G463" i="1"/>
  <c r="E471" i="1"/>
  <c r="E468" i="1" s="1"/>
  <c r="G466" i="1"/>
  <c r="E466" i="1" s="1"/>
  <c r="E578" i="1"/>
  <c r="F577" i="1"/>
  <c r="N577" i="1"/>
  <c r="E321" i="1"/>
  <c r="E318" i="1" s="1"/>
  <c r="N316" i="1"/>
  <c r="N313" i="1" s="1"/>
  <c r="G521" i="1"/>
  <c r="M522" i="1"/>
  <c r="N523" i="1"/>
  <c r="E361" i="1"/>
  <c r="H366" i="1"/>
  <c r="H346" i="1"/>
  <c r="H341" i="1" s="1"/>
  <c r="H523" i="1" s="1"/>
  <c r="E396" i="1"/>
  <c r="M408" i="1"/>
  <c r="E412" i="1"/>
  <c r="E444" i="1"/>
  <c r="E450" i="1"/>
  <c r="H447" i="1"/>
  <c r="H445" i="1"/>
  <c r="H463" i="1"/>
  <c r="H547" i="1"/>
  <c r="E548" i="1"/>
  <c r="E547" i="1" s="1"/>
  <c r="E549" i="1"/>
  <c r="E550" i="1"/>
  <c r="E551" i="1"/>
  <c r="E579" i="1"/>
  <c r="N509" i="1"/>
  <c r="F409" i="1"/>
  <c r="J409" i="1"/>
  <c r="J408" i="1" s="1"/>
  <c r="N409" i="1"/>
  <c r="N408" i="1" s="1"/>
  <c r="E425" i="1"/>
  <c r="G468" i="1"/>
  <c r="E561" i="1"/>
  <c r="E563" i="1"/>
  <c r="F559" i="1"/>
  <c r="N559" i="1"/>
  <c r="E560" i="1"/>
  <c r="E562" i="1"/>
  <c r="G584" i="1" l="1"/>
  <c r="H31" i="1"/>
  <c r="H8" i="1"/>
  <c r="F584" i="1"/>
  <c r="E586" i="1"/>
  <c r="E559" i="1"/>
  <c r="E577" i="1"/>
  <c r="E463" i="1"/>
  <c r="E421" i="1"/>
  <c r="E339" i="1"/>
  <c r="F521" i="1"/>
  <c r="F338" i="1"/>
  <c r="G522" i="1"/>
  <c r="E522" i="1" s="1"/>
  <c r="E340" i="1"/>
  <c r="E224" i="1"/>
  <c r="E342" i="1"/>
  <c r="E172" i="1"/>
  <c r="E285" i="1"/>
  <c r="G583" i="1"/>
  <c r="G28" i="1"/>
  <c r="E11" i="1"/>
  <c r="E8" i="1" s="1"/>
  <c r="H583" i="1"/>
  <c r="E195" i="1"/>
  <c r="H152" i="1"/>
  <c r="E152" i="1" s="1"/>
  <c r="E149" i="1" s="1"/>
  <c r="E147" i="1"/>
  <c r="M272" i="1"/>
  <c r="H338" i="1"/>
  <c r="M149" i="1"/>
  <c r="E524" i="1"/>
  <c r="E194" i="1"/>
  <c r="E190" i="1" s="1"/>
  <c r="G190" i="1"/>
  <c r="H167" i="1"/>
  <c r="E168" i="1"/>
  <c r="E105" i="1"/>
  <c r="E103" i="1" s="1"/>
  <c r="E29" i="1"/>
  <c r="F28" i="1"/>
  <c r="M521" i="1"/>
  <c r="M520" i="1" s="1"/>
  <c r="M338" i="1"/>
  <c r="F326" i="1"/>
  <c r="E327" i="1"/>
  <c r="E170" i="1"/>
  <c r="G167" i="1"/>
  <c r="H144" i="1"/>
  <c r="E346" i="1"/>
  <c r="E343" i="1" s="1"/>
  <c r="E330" i="1"/>
  <c r="N273" i="1"/>
  <c r="N272" i="1" s="1"/>
  <c r="N103" i="1"/>
  <c r="G523" i="1"/>
  <c r="G520" i="1" s="1"/>
  <c r="N28" i="1"/>
  <c r="N43" i="1"/>
  <c r="E197" i="1"/>
  <c r="G195" i="1"/>
  <c r="H149" i="1"/>
  <c r="E38" i="1"/>
  <c r="F408" i="1"/>
  <c r="E409" i="1"/>
  <c r="E408" i="1" s="1"/>
  <c r="G338" i="1"/>
  <c r="N521" i="1"/>
  <c r="N520" i="1" s="1"/>
  <c r="N338" i="1"/>
  <c r="E316" i="1"/>
  <c r="E313" i="1" s="1"/>
  <c r="H521" i="1"/>
  <c r="H520" i="1" s="1"/>
  <c r="M326" i="1"/>
  <c r="E328" i="1"/>
  <c r="N93" i="1"/>
  <c r="N38" i="1"/>
  <c r="E273" i="1"/>
  <c r="F272" i="1"/>
  <c r="H275" i="1"/>
  <c r="H272" i="1" s="1"/>
  <c r="H103" i="1"/>
  <c r="F275" i="1"/>
  <c r="E106" i="1"/>
  <c r="F585" i="1"/>
  <c r="E31" i="1"/>
  <c r="E341" i="1"/>
  <c r="F523" i="1"/>
  <c r="E145" i="1"/>
  <c r="E144" i="1" s="1"/>
  <c r="F103" i="1"/>
  <c r="G275" i="1"/>
  <c r="F520" i="1" l="1"/>
  <c r="E521" i="1"/>
  <c r="M583" i="1"/>
  <c r="M582" i="1" s="1"/>
  <c r="E326" i="1"/>
  <c r="E167" i="1"/>
  <c r="H582" i="1"/>
  <c r="E272" i="1"/>
  <c r="E28" i="1"/>
  <c r="H585" i="1"/>
  <c r="H28" i="1"/>
  <c r="N90" i="1"/>
  <c r="N585" i="1"/>
  <c r="E93" i="1"/>
  <c r="E90" i="1" s="1"/>
  <c r="G582" i="1"/>
  <c r="E523" i="1"/>
  <c r="E338" i="1"/>
  <c r="G585" i="1"/>
  <c r="E585" i="1" s="1"/>
  <c r="E275" i="1"/>
  <c r="N583" i="1"/>
  <c r="N582" i="1" s="1"/>
  <c r="F583" i="1"/>
  <c r="E584" i="1"/>
  <c r="G272" i="1"/>
  <c r="E520" i="1" l="1"/>
  <c r="F582" i="1"/>
  <c r="E583" i="1"/>
  <c r="E582" i="1" s="1"/>
</calcChain>
</file>

<file path=xl/comments1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Дали на аренду
</t>
        </r>
      </text>
    </comment>
    <comment ref="H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ТП электричество</t>
        </r>
      </text>
    </comment>
    <comment ref="M545" authorId="0" shapeId="0">
      <text>
        <r>
          <rPr>
            <sz val="10"/>
            <rFont val="Arial"/>
            <family val="2"/>
            <charset val="204"/>
          </rPr>
          <t xml:space="preserve">Сняли временно все 4 млнр
</t>
        </r>
      </text>
    </comment>
    <comment ref="G572" authorId="0" shapeId="0">
      <text>
        <r>
          <rPr>
            <sz val="10"/>
            <rFont val="Arial"/>
            <family val="2"/>
            <charset val="204"/>
          </rPr>
          <t xml:space="preserve">Сняли на Парк на тенисные столы
</t>
        </r>
      </text>
    </comment>
    <comment ref="H572" authorId="0" shapeId="0">
      <text>
        <r>
          <rPr>
            <sz val="10"/>
            <rFont val="Arial"/>
            <family val="2"/>
            <charset val="204"/>
          </rPr>
          <t xml:space="preserve">ПАРК:500 на масленницу, 1 млн. на общеобластные, 500 на 9 мая, 500 на на 9 мая, 200 на 9 мая
  ДК: 700 на 23 и 8 марта, 6 млн. 9 мая, 800 на 9 мая
На ЖКХ сняли 600 на флаги
План на ДК на день города 2 млн.руб и 300 на ДК
</t>
        </r>
      </text>
    </comment>
  </commentList>
</comments>
</file>

<file path=xl/sharedStrings.xml><?xml version="1.0" encoding="utf-8"?>
<sst xmlns="http://schemas.openxmlformats.org/spreadsheetml/2006/main" count="1231" uniqueCount="243">
  <si>
    <t>«6. Перечень мероприятий программы</t>
  </si>
  <si>
    <t>6.1. Подпрограмма 2 Развитие музейного дела»</t>
  </si>
  <si>
    <t>№ п/п</t>
  </si>
  <si>
    <t xml:space="preserve">Мероприятие подпрограммы   </t>
  </si>
  <si>
    <t xml:space="preserve">Сроки  исполнения мероприятия      </t>
  </si>
  <si>
    <t>Источники финансирования</t>
  </si>
  <si>
    <t xml:space="preserve">Всего 
 (тыс. руб.)        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</si>
  <si>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</si>
  <si>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</si>
  <si>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</si>
  <si>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</si>
  <si>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</si>
  <si>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</si>
  <si>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</si>
  <si>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Муниципальное бюджетное учреждение дополнительного образования Детская хоровая школа "Полет" им. Т.Е. Селищевой</t>
  </si>
  <si>
    <t>Подпрограмма 2  «Развитие музейного дела»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</si>
  <si>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</si>
  <si>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Основное мероприятие 01. Обеспечение выполнения функций муниципальных музеев</t>
  </si>
  <si>
    <t>2023-2027</t>
  </si>
  <si>
    <t>Итого</t>
  </si>
  <si>
    <t>МУК  «Жуковский городской музей»</t>
  </si>
  <si>
    <t xml:space="preserve">Средства бюджета  Московской области     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</si>
  <si>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</si>
  <si>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</si>
  <si>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</si>
  <si>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</si>
  <si>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 xml:space="preserve">Мероприятие 01.01. Расходы на обеспечение деятельности (оказание услуг) муниципальных учреждений - музеи, галереи              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</si>
  <si>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галереи), %</t>
  </si>
  <si>
    <t xml:space="preserve">Всего </t>
  </si>
  <si>
    <t>Итого 2025 год</t>
  </si>
  <si>
    <t>В том числе по кварталам:</t>
  </si>
  <si>
    <t>1квартал</t>
  </si>
  <si>
    <t>1 полугодие</t>
  </si>
  <si>
    <t>9 месяцев</t>
  </si>
  <si>
    <t>12 месяцев</t>
  </si>
  <si>
    <t>1.2</t>
  </si>
  <si>
    <t>Мероприятие 01.04.Сохранение достигнутого уровня заработной платы работников муниципальных учреждений культуры</t>
  </si>
  <si>
    <t>2023-2024</t>
  </si>
  <si>
    <t>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</si>
  <si>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Всего</t>
  </si>
  <si>
    <t>-</t>
  </si>
  <si>
    <t>2</t>
  </si>
  <si>
    <t>Итого по Подпрограмме 2 «Развитие музейного дела»:</t>
  </si>
  <si>
    <t xml:space="preserve"> 6.2. Подпрограмма 3  «Развитие библиотечного дела» </t>
  </si>
  <si>
    <t xml:space="preserve">Срок  исполнения мероприятия      </t>
  </si>
  <si>
    <t xml:space="preserve">Всего  (тыс. руб.)        </t>
  </si>
  <si>
    <t>Подпрограмма 3 «Развитие библиотечного дела»</t>
  </si>
  <si>
    <t>1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</si>
  <si>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</si>
  <si>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>Отдел по развитию культуры и туризму Управления развитием отраслей социальной сферы Администрации городского округа Жуковский 
МУК  «ЖЦБС»</t>
  </si>
  <si>
    <t xml:space="preserve">Мероприятие 01.01. Расходы на обеспечение деятельности (оказание услуг) муниципальных учреждений — библиотеки           </t>
  </si>
  <si>
    <t>МУК  «ЖЦБС»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</si>
  <si>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— библиотеки, %.</t>
  </si>
  <si>
    <t>1.1.1</t>
  </si>
  <si>
    <t>Субсидия бюджетным учреждениям на финансовое обеспечение муниципального задания на оказание муниципальных услуг (выполнение работ)</t>
  </si>
  <si>
    <t>1.1.2</t>
  </si>
  <si>
    <t>Субсидия бюджетным учреждениям на иные цели: приобретение и установка средств защиты информации</t>
  </si>
  <si>
    <t>1.1.3</t>
  </si>
  <si>
    <t>Субсидия бюджетным учреждениям на иные цели: текущий ремонт</t>
  </si>
  <si>
    <t xml:space="preserve">Мероприятие 01.03 Государственная поддержка отрасли культуры (модернизация библиотек в части комплектования книжных фондов муниципальных общедоступных библиотек) </t>
  </si>
  <si>
    <t>Муниципальные библиотеки Московской области (юридические лица), обновившие книжный фонд, ед.</t>
  </si>
  <si>
    <t>1.3</t>
  </si>
  <si>
    <t>1.4</t>
  </si>
  <si>
    <t>Мероприятие 01.06. Создание модельных центральных городских библиотек.</t>
  </si>
  <si>
    <t>Достижение соотношения средней заработной платы работников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процент</t>
  </si>
  <si>
    <t>Итого 2023 год</t>
  </si>
  <si>
    <t>I</t>
  </si>
  <si>
    <t>II</t>
  </si>
  <si>
    <t>III</t>
  </si>
  <si>
    <t>IV</t>
  </si>
  <si>
    <t>Созданы модельные центральные городские библиотеки</t>
  </si>
  <si>
    <t>Итого по Подпрограмме 3 «Развитие библиотечного дела»:</t>
  </si>
  <si>
    <t>6.3 Подпрограмма 4 «Развитие профессионального искусства, гастрольно-концертной и культурно-досуговой деятельности, кинематографии»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</si>
  <si>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</si>
  <si>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Основное мероприятие 01. Обеспечение функций театрально-концертных учреждений, муниципальных учреждений культуры Московской области
</t>
  </si>
  <si>
    <t>МУК театр «Стрела»
МАУК «ЭМДТеатр»</t>
  </si>
  <si>
    <t>Мероприятие 01.01.Расходы на обеспечение деятельности (оказание услуг) муниципальных учреждений -театрально-концертные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</si>
  <si>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%.</t>
  </si>
  <si>
    <t>Расходы  на обеспечение выполнения   муниципального задания муниципальным учреждением культуры драматический театр "Стрела" для детей и взрослых по показу (организации показа) спектаклей (театральных постановок), созданию спектаклей (театральных постановок)</t>
  </si>
  <si>
    <t>МУК театр «Стрела»</t>
  </si>
  <si>
    <t>Субсидия на иные цели (МУК театр «Стрела»)</t>
  </si>
  <si>
    <t>Расходы на обеспечение выполнения   муниципального задания муниципальным автономным учреждением культуры "Экспериментальный музыкально-драмматический театр" по показу (организации показа) спектаклей (театральных постановок), созданию спектаклей (театральных постановок)</t>
  </si>
  <si>
    <t>МАУК «ЭМДТеатр»</t>
  </si>
  <si>
    <t>1.2.3</t>
  </si>
  <si>
    <t xml:space="preserve">Субсидия автономым учреждениям на иные цели </t>
  </si>
  <si>
    <t>Мероприятие 01.04.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</si>
  <si>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человек,ед.</t>
  </si>
  <si>
    <t>1.2.1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</si>
  <si>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(МУК театр «Стрела»)</t>
  </si>
  <si>
    <t>1.2.2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</si>
  <si>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(МАУК ЭМДТеатр»)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</si>
  <si>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Реализация отдельных функций органа местного самоуправления в сфере культуры</t>
    </r>
  </si>
  <si>
    <t>2.1</t>
  </si>
  <si>
    <r>
      <rPr>
        <sz val="13"/>
        <color rgb="FF000000"/>
        <rFont val="Times New Roman"/>
        <family val="1"/>
        <charset val="204"/>
      </rPr>
      <t xml:space="preserve">Мероприятие 02.02. </t>
    </r>
    <r>
      <rPr>
        <sz val="13"/>
        <rFont val="Times New Roman"/>
        <family val="1"/>
        <charset val="204"/>
      </rPr>
      <t>Стипендии выдающимся деятелям культуры, искусства и молодым авторам</t>
    </r>
  </si>
  <si>
    <t>Предоставлена стипендия главы муниципального образования Московской области, (человек)</t>
  </si>
  <si>
    <t>3</t>
  </si>
  <si>
    <t xml:space="preserve">Основное мероприятие  04. Обеспечение функций культурно-досуговых учреждений           </t>
  </si>
  <si>
    <t>МУК «ДК»</t>
  </si>
  <si>
    <t>3.1</t>
  </si>
  <si>
    <t>Мероприятие 04.01. Расходы на обеспечение деятельности (оказание услуг) муниципальных учреждений - культурно-досуговые учреждения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</si>
  <si>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%.</t>
  </si>
  <si>
    <t>3.1.1</t>
  </si>
  <si>
    <t>3.1.2</t>
  </si>
  <si>
    <t>Субсидия бюджетным учреждениям на иные цели</t>
  </si>
  <si>
    <t>Средства  бюджета  Московской области</t>
  </si>
  <si>
    <t>4</t>
  </si>
  <si>
    <t>Основное мероприятие 05 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</t>
  </si>
  <si>
    <t>МУК театр «Стрела» 
МУК «ДК»</t>
  </si>
  <si>
    <t>Средства  федерального бюджета</t>
  </si>
  <si>
    <t>4.1</t>
  </si>
  <si>
    <t xml:space="preserve">
Мероприятие 05.02 
Модернизация (развитие) материально-технической базы культурно-досуговых учреждений культуры
</t>
  </si>
  <si>
    <t xml:space="preserve">Проведена  модернизация (развитие) материально-технической базы культурно-досуговых учреждений культуры, единиц
</t>
  </si>
  <si>
    <t>4.2</t>
  </si>
  <si>
    <t>Мероприятие 05.03 Проведение капитального ремонта, текущего ремонта и благоустройство территорий театрально-концертных учреждений культуры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</si>
  <si>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</si>
  <si>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Субсидия на иные цели (ремонт МУК театр «Стрела»)</t>
  </si>
  <si>
    <t>4.3</t>
  </si>
  <si>
    <t xml:space="preserve">Мероприятие 05.04  Проведение капитального ремонта, текущего ремонта и благоустройство территорий культурно-досуговых учреждений культуры </t>
  </si>
  <si>
    <t>5</t>
  </si>
  <si>
    <t>Основное мероприятие 06 Создание условий для массового отдыха жителей муниципального образования в парках культуры и отдыха</t>
  </si>
  <si>
    <t>Управление благоустройства и содержания территорий Администрации городского округа Жуковский;
МАУ «Парк культуры и отдыха»</t>
  </si>
  <si>
    <t>5.1</t>
  </si>
  <si>
    <t>Мероприятие 06.01 Расходы на обеспечение деятельности (оказание услуг) муниципальных учреждений - парк культуры и отдыха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</si>
  <si>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муниципальных парков культуры и отдыха, %</t>
  </si>
  <si>
    <t>5.1.1</t>
  </si>
  <si>
    <t>5.1.2</t>
  </si>
  <si>
    <t>Субсидия автономным учреждениям на иные цели</t>
  </si>
  <si>
    <t>6</t>
  </si>
  <si>
    <t xml:space="preserve">Основное мероприятие  А2 - Федеральный проект «Творческие люди»         </t>
  </si>
  <si>
    <t>МБУДО ЖДШИ №1</t>
  </si>
  <si>
    <t>6.1</t>
  </si>
  <si>
    <t xml:space="preserve">Мероприятие А2.04 Финансирование организаций дополнительного образования сферы культуры, направленное на социальную поддержку одаренных детей 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</si>
  <si>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единиц</t>
  </si>
  <si>
    <t>7</t>
  </si>
  <si>
    <t>Основное мероприятие 07. Обеспечение функций муниципальных учреждений культуры Московской области</t>
  </si>
  <si>
    <t>МУК «ДК» , МУК театр «Стрела», МАУК «ЭМДТеатр», МАУ «Парк культуры и отдыха»</t>
  </si>
  <si>
    <t>7.1</t>
  </si>
  <si>
    <t>Мероприятие 07.01. Сохранение достигнутого уровня заработной платы работников муниципальных учреждений культуры</t>
  </si>
  <si>
    <t>Достижение соотношения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</si>
  <si>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8</t>
  </si>
  <si>
    <t>Итого по Подпрограмме 4 «Развитие профессионального искусства, гастрольно-концертной и культурно-досуговой деятельности, кинематографии»:</t>
  </si>
  <si>
    <t xml:space="preserve">6.4. Подпрограмма 5 «Укрепление материально-технической базы муниципальных учреждений культуры» </t>
  </si>
  <si>
    <t xml:space="preserve">Подпрограмма 5 «Укрепление материально-технической базы муниципальных учреждений культуры»
</t>
  </si>
  <si>
    <r>
      <t xml:space="preserve">Основное мероприятие 01. </t>
    </r>
    <r>
      <rPr>
        <b/>
        <sz val="13"/>
        <rFont val="Times New Roman"/>
        <family val="1"/>
        <charset val="204"/>
      </rPr>
      <t>Создание доступной среды</t>
    </r>
  </si>
  <si>
    <t xml:space="preserve">МУК «ЖЦБС»
</t>
  </si>
  <si>
    <t>Мероприятие 01.01.  Создание доступной среды в муниципальных учреждениях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</si>
  <si>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единиц</t>
  </si>
  <si>
    <t>2023  год</t>
  </si>
  <si>
    <t>2024  год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</si>
  <si>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Обеспечение современных условий  деятельности муниципальных культурно-досуговых учреждений и организаций дополнительного образования сферы культуры</t>
    </r>
  </si>
  <si>
    <t>Мероприятие 02.02. Проведение ремонта объектов муниципальных культурно-досуговых учреждений.</t>
  </si>
  <si>
    <t>Количество объектов муниципальных культурно-досуговых учреждений, в отношении которых проведен ремонт, единиц</t>
  </si>
  <si>
    <t xml:space="preserve">  -</t>
  </si>
  <si>
    <t>Итого по Подпрограмме 5 «Укрепление материально-технической базы муниципальных учреждений культуры»:</t>
  </si>
  <si>
    <t xml:space="preserve">6.5. Подпрограмма 6 «Развитие образования в сфере культуры» </t>
  </si>
  <si>
    <t>Подпрограмма 6 «Развитие образования в сфере культуры»</t>
  </si>
  <si>
    <t>Основное мероприятие 01. Обеспечение функций муниципальных организаций дополнительного образования сферы культуры</t>
  </si>
  <si>
    <t>МБУДО ЖДШИ №1
МБУДО ЖДШИ №2
 МБУДО ДХШ «Полет»</t>
  </si>
  <si>
    <r>
      <t xml:space="preserve">Мероприятие 01.01. </t>
    </r>
    <r>
      <rPr>
        <sz val="13"/>
        <rFont val="Times New Roman"/>
        <family val="1"/>
        <charset val="204"/>
      </rPr>
      <t>Расходы на обеспечение деятельности (оказание услуг) муниципальных организаций дополнительного образования сферы культуры</t>
    </r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</si>
  <si>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%.</t>
  </si>
  <si>
    <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«ЖДШИ№1»</t>
    </r>
    <r>
      <rPr>
        <i/>
        <sz val="13"/>
        <color rgb="FF000000"/>
        <rFont val="Times New Roman"/>
        <family val="1"/>
        <charset val="204"/>
      </rPr>
      <t>)</t>
    </r>
  </si>
  <si>
    <r>
      <rPr>
        <i/>
        <sz val="13"/>
        <color rgb="FF000000"/>
        <rFont val="Times New Roman"/>
        <family val="1"/>
        <charset val="204"/>
      </rPr>
      <t xml:space="preserve">Субсидия бюджетным учреждениям на иные цели </t>
    </r>
    <r>
      <rPr>
        <i/>
        <sz val="13"/>
        <color rgb="FFDC143C"/>
        <rFont val="Times New Roman"/>
        <family val="1"/>
        <charset val="204"/>
      </rPr>
      <t>(ремонт помещения по ул. Мичурина,13)</t>
    </r>
  </si>
  <si>
    <t>Субсидия бюджетным учреждениям на иные цели (приобретение муз. инструментов)</t>
  </si>
  <si>
    <t>Субсидия бюджетным учреждениям на иные цели (ремонт ограждения)</t>
  </si>
  <si>
    <t>1.1.4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</si>
  <si>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«ЖДШИ№2»</t>
    </r>
    <r>
      <rPr>
        <i/>
        <sz val="13"/>
        <color rgb="FF000000"/>
        <rFont val="Times New Roman"/>
        <family val="1"/>
        <charset val="204"/>
      </rPr>
      <t>)</t>
    </r>
  </si>
  <si>
    <t>МБУДО ЖДШИ №2</t>
  </si>
  <si>
    <t>1.1.5</t>
  </si>
  <si>
    <t>Субсидия бюджетным учреждениям на иные цели (выполнение работ по монтажу системы охранного видеонаблюдения)</t>
  </si>
  <si>
    <t>1.1.6</t>
  </si>
  <si>
    <t>Субсидия бюджетным учреждениям на иные цели  (вывоз и утилизация списанных муз.инструментов)</t>
  </si>
  <si>
    <t>1.1.7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</si>
  <si>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ДХШ «Полет»</t>
    </r>
    <r>
      <rPr>
        <i/>
        <sz val="13"/>
        <color rgb="FF000000"/>
        <rFont val="Times New Roman"/>
        <family val="1"/>
        <charset val="204"/>
      </rPr>
      <t>)</t>
    </r>
  </si>
  <si>
    <t>МБУДО ДХШ «Полет»</t>
  </si>
  <si>
    <t>Основное мероприятие А1.  Федеральный проект «Культурная среда»</t>
  </si>
  <si>
    <t>Мероприятие А1.01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</si>
  <si>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 единиц</t>
  </si>
  <si>
    <t>Итого 2024 год</t>
  </si>
  <si>
    <t>2.2</t>
  </si>
  <si>
    <t>Мероприятие А1.02 Приобретение музыкальных инструментов для муниципальных организаций дополнительного образования в сфере культуры</t>
  </si>
  <si>
    <t>Основное мероприятие 03 Обеспечение современных условий организации образовательного и учебно-производственного процесса</t>
  </si>
  <si>
    <t>МБУДО ЖДШИ №1 
МБУДО ЖДШИ №2                         МБУДО ДХШ «Полет»</t>
  </si>
  <si>
    <t>Мероприятие 03.01. Модернизация (развитие) материально-технической базы организаций дополнительного образования сферы культуры</t>
  </si>
  <si>
    <t>Проведена модернизация организаций дополнительного образования сферы культуры, единиц</t>
  </si>
  <si>
    <t>1 квартал</t>
  </si>
  <si>
    <t>3.2</t>
  </si>
  <si>
    <t>Мероприятие 03.02 Проведение капитального ремонта, текущего ремонта организаций дополнительного образования сферы культуры</t>
  </si>
  <si>
    <t xml:space="preserve">МБУДО ЖДШИ №1
</t>
  </si>
  <si>
    <t xml:space="preserve">Проведен капитальный ремонт, текущий ремонт в организациях дополнительного образования сферы культуры, единиц </t>
  </si>
  <si>
    <t>Субсидия бюджетным учреждениям на иные цели (ремонт помещения ЖДШИ № 1 по ул. Мичурина,13)</t>
  </si>
  <si>
    <t>3.3</t>
  </si>
  <si>
    <t>Мероприятие 03.04. Приобретение музыкальных инструментов для муниципальных организаций дополнительного образования в сфере культуры</t>
  </si>
  <si>
    <t>МБУДО ЖДШИ №2                         МБУДО ДХШ «Полет»</t>
  </si>
  <si>
    <t>Оснащены образовательные учреждения в сфере культуры (детские школы искусств по видам искусств и училищ) музыкальными инструментами, ед.</t>
  </si>
  <si>
    <t>Основное мероприятие 04 Обеспечение пожарной безопасности и создание доступной среды</t>
  </si>
  <si>
    <t>Отдел по развитию культуры и туризму Управления развитием отраслей социальной сферы Администрации городского округа Жуковский 
МБУДО ЖДШИ №2</t>
  </si>
  <si>
    <t>Мероприятие 04.01 Выполнение работ по обеспечению пожарной безопасности в организациях дополнительного образования сферы культуры</t>
  </si>
  <si>
    <t>Завершены  работы по обеспечению пожарной безопасности в организациях дополнительного образования сферы культуры, единиц</t>
  </si>
  <si>
    <t>Мероприятие 04.02 Создание доступной среды в муниципальных учреждениях дополнительного образования сферы культуры</t>
  </si>
  <si>
    <t>Оборудованы  в соответствии с требованиями доступности для инвалидов и других маломобильных групп населения  объекты организаций дополнительного образования сферы культуры, единиц</t>
  </si>
  <si>
    <t>Основное мероприятие 05 Финансовое обеспечение организаций дополнительного образования сферы культуры Московской области</t>
  </si>
  <si>
    <t xml:space="preserve">МБУДО ЖДШИ №1
МБУДО ЖДШИ №2 
МБУДО ДХШ «Полет»
</t>
  </si>
  <si>
    <t>Мероприятие 05.01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</si>
  <si>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МБУДО ЖДШИ №1
МБУДО ЖДШИ №2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</si>
  <si>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%</t>
  </si>
  <si>
    <t>5.1.1.</t>
  </si>
  <si>
    <t>Субсидия на иные цели: МБУДО ЖДШИ №1</t>
  </si>
  <si>
    <t>Субсидия на иные цели: МБУДО ЖДШИ №2</t>
  </si>
  <si>
    <t>5.2</t>
  </si>
  <si>
    <t>Мероприятие 05.02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</si>
  <si>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</si>
  <si>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</si>
  <si>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>Мероприятие 05.03 Сохранение достигнутого уровня заработной платы педагогических работников организаций дополнительного образования сферы культуры</t>
  </si>
  <si>
    <t>МБУДО ЖДШИ 1                           МБУДО ЖДШИ 2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</si>
  <si>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%</t>
  </si>
  <si>
    <t>5.4</t>
  </si>
  <si>
    <t>Мероприятие 05.04. Предоставления детям отделньных категорий граждан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</si>
  <si>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МБУДО ЖДШИ №1
МБУДО ЖДШИ №2
 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</si>
  <si>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</si>
  <si>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Я5 - Федеральный проект "Семейные ценности и инфраструктура культуры"</t>
  </si>
  <si>
    <t>Мероприятие Я5. 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</si>
  <si>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</si>
  <si>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 xml:space="preserve">Итого по Подпрограмме 6 «Развитие образования в сфере культуры»: </t>
  </si>
  <si>
    <t xml:space="preserve">5.6. Подпрограмма 7 «Развитие туризма» </t>
  </si>
  <si>
    <t>Ответственный за выполнение мероприятия подпрограммы</t>
  </si>
  <si>
    <t xml:space="preserve">Подпрограмма 7 «Развитие туризма» 
</t>
  </si>
  <si>
    <r>
      <rPr>
        <sz val="13"/>
        <color rgb="FF000000"/>
        <rFont val="Times New Roman"/>
        <family val="1"/>
        <charset val="204"/>
      </rPr>
      <t xml:space="preserve">Основное мероприятие 01. </t>
    </r>
    <r>
      <rPr>
        <sz val="13"/>
        <rFont val="Times New Roman"/>
        <family val="1"/>
        <charset val="204"/>
      </rPr>
      <t>Развитие рынка туристских услуг, развитие внутреннего и въездного туризма</t>
    </r>
  </si>
  <si>
    <t>Основное мероприятие 02. Формирование имиджа и продвижение туристских услуг Московской области на внутреннем и международном туристских рынках</t>
  </si>
  <si>
    <t>2020-2024</t>
  </si>
  <si>
    <t>Итого по Подпрограмме 7  «Развитие туризма» :</t>
  </si>
  <si>
    <t xml:space="preserve"> 6.6. Подпрограмма 8  «Обеспечивающая подпрограмма» </t>
  </si>
  <si>
    <t xml:space="preserve">2023 год </t>
  </si>
  <si>
    <t xml:space="preserve">2024 год </t>
  </si>
  <si>
    <t xml:space="preserve">Подпрограмма 8 «Обеспечивающая подпрограмма»
</t>
  </si>
  <si>
    <t>Основное мероприятие 01. Создание условий для реализации полномочий органов местного самоуправления</t>
  </si>
  <si>
    <t>Отдел по развитию культуры и туризму Управления развитием отраслей социальной сферы Администрации городского округа Жуковский
МАУ «Парк культуры и отдыха» МУК «ДК»</t>
  </si>
  <si>
    <t xml:space="preserve"> Мероприятие 01.02. Мероприятия в сфере культуры</t>
  </si>
  <si>
    <t>Проведены городские  праздничные  культурно-массовые мероприятия,единиц</t>
  </si>
  <si>
    <t xml:space="preserve"> </t>
  </si>
  <si>
    <t>Итого по Подпрограмме 8 «Обеспечивающая подпрограмма»:</t>
  </si>
  <si>
    <t>ВСЕГО ПО ПРОГРАММЕ КУЛЬТУРА</t>
  </si>
  <si>
    <t>».</t>
  </si>
  <si>
    <t>Приложение № 2 к постановлению Администрации городского округа Жуковский  от 17.12.2025 №1966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</si>
</sst>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000"/>
    <numFmt numFmtId="165" formatCode="#,##0.0000000"/>
    <numFmt numFmtId="166" formatCode="0.000000"/>
    <numFmt numFmtId="167" formatCode="#,##0.000000"/>
    <numFmt numFmtId="168" formatCode="0.0000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1"/>
      <color rgb="FFFF0000"/>
      <name val="Arial Cyr"/>
      <charset val="204"/>
    </font>
    <font>
      <b/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i/>
      <sz val="13"/>
      <color rgb="FFDC143C"/>
      <name val="Times New Roman"/>
      <family val="1"/>
      <charset val="204"/>
    </font>
    <font>
      <sz val="13"/>
      <color rgb="FFC9211E"/>
      <name val="Times New Roman"/>
      <family val="1"/>
      <charset val="204"/>
    </font>
    <font>
      <sz val="8"/>
      <color rgb="FFC9211E"/>
      <name val="Times New Roman"/>
      <family val="1"/>
      <charset val="204"/>
    </font>
    <font>
      <b/>
      <sz val="14"/>
      <color rgb="FFC9211E"/>
      <name val="Times New Roman"/>
      <family val="1"/>
      <charset val="204"/>
    </font>
    <font>
      <sz val="14"/>
      <color rgb="FFC9211E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rgb="FFDCDCDC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8FB98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rgb="FFADFF2F"/>
        <bgColor rgb="FF98FB98"/>
      </patternFill>
    </fill>
    <fill>
      <patternFill patternType="solid">
        <fgColor rgb="FFFFFF00"/>
        <bgColor rgb="FFF2F2F2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2" fillId="5" borderId="2" xfId="0" applyNumberFormat="1" applyFont="1" applyFill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2" fillId="5" borderId="5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vertical="center"/>
    </xf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4" fontId="7" fillId="7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10" fillId="9" borderId="1" xfId="0" applyNumberFormat="1" applyFont="1" applyFill="1" applyBorder="1" applyAlignment="1">
      <alignment horizontal="left" vertical="top" wrapText="1"/>
    </xf>
    <xf numFmtId="4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10" fillId="9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7" borderId="1" xfId="0" applyNumberFormat="1" applyFont="1" applyFill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vertical="center" wrapText="1"/>
    </xf>
    <xf numFmtId="4" fontId="19" fillId="7" borderId="1" xfId="0" applyNumberFormat="1" applyFont="1" applyFill="1" applyBorder="1" applyAlignment="1">
      <alignment horizontal="center" vertical="center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" fontId="20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center"/>
    </xf>
    <xf numFmtId="2" fontId="21" fillId="4" borderId="1" xfId="0" applyNumberFormat="1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" fontId="10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1" fillId="4" borderId="0" xfId="0" applyNumberFormat="1" applyFont="1" applyFill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10" fillId="10" borderId="1" xfId="0" applyNumberFormat="1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" fontId="10" fillId="10" borderId="1" xfId="0" applyNumberFormat="1" applyFont="1" applyFill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4" fontId="7" fillId="7" borderId="6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3" fillId="0" borderId="1" xfId="0" applyFont="1" applyBorder="1" applyAlignment="1" applyProtection="1">
      <alignment vertical="center" wrapText="1"/>
      <protection locked="0" hidden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4" fontId="25" fillId="7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49" fontId="9" fillId="0" borderId="6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>
      <alignment vertical="top" wrapText="1"/>
    </xf>
    <xf numFmtId="49" fontId="9" fillId="0" borderId="7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" xfId="0" applyNumberFormat="1" applyFont="1" applyBorder="1" applyAlignment="1" applyProtection="1">
      <alignment horizontal="center" vertical="center" wrapText="1"/>
      <protection locked="0" hidden="1"/>
    </xf>
    <xf numFmtId="0" fontId="24" fillId="9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left" vertical="center" wrapText="1"/>
    </xf>
    <xf numFmtId="4" fontId="27" fillId="0" borderId="3" xfId="0" applyNumberFormat="1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0" xfId="0" applyFont="1"/>
    <xf numFmtId="49" fontId="26" fillId="0" borderId="7" xfId="0" applyNumberFormat="1" applyFont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left" vertical="center" wrapText="1"/>
    </xf>
    <xf numFmtId="4" fontId="27" fillId="0" borderId="1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4" fontId="12" fillId="12" borderId="2" xfId="0" applyNumberFormat="1" applyFont="1" applyFill="1" applyBorder="1" applyAlignment="1">
      <alignment horizontal="center" vertical="center" wrapText="1"/>
    </xf>
    <xf numFmtId="164" fontId="12" fillId="12" borderId="4" xfId="0" applyNumberFormat="1" applyFont="1" applyFill="1" applyBorder="1" applyAlignment="1">
      <alignment horizontal="center" vertical="center" wrapText="1"/>
    </xf>
    <xf numFmtId="164" fontId="12" fillId="12" borderId="5" xfId="0" applyNumberFormat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" fontId="27" fillId="0" borderId="6" xfId="0" applyNumberFormat="1" applyFont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4" fontId="27" fillId="0" borderId="7" xfId="0" applyNumberFormat="1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6" fontId="9" fillId="0" borderId="1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8" fillId="0" borderId="3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4" fontId="28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2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" fontId="13" fillId="7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vertical="center"/>
    </xf>
    <xf numFmtId="0" fontId="17" fillId="13" borderId="1" xfId="0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center" vertical="center" wrapText="1"/>
    </xf>
    <xf numFmtId="4" fontId="10" fillId="13" borderId="3" xfId="0" applyNumberFormat="1" applyFont="1" applyFill="1" applyBorder="1" applyAlignment="1">
      <alignment horizontal="left" vertical="top" wrapText="1"/>
    </xf>
    <xf numFmtId="164" fontId="2" fillId="13" borderId="2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/>
    </xf>
    <xf numFmtId="4" fontId="10" fillId="13" borderId="1" xfId="0" applyNumberFormat="1" applyFont="1" applyFill="1" applyBorder="1" applyAlignment="1">
      <alignment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/>
    </xf>
    <xf numFmtId="164" fontId="2" fillId="14" borderId="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4" fontId="12" fillId="7" borderId="2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164" fontId="12" fillId="15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left" vertical="top" wrapText="1"/>
    </xf>
    <xf numFmtId="164" fontId="33" fillId="4" borderId="2" xfId="0" applyNumberFormat="1" applyFont="1" applyFill="1" applyBorder="1" applyAlignment="1">
      <alignment horizontal="center" vertical="center" wrapText="1"/>
    </xf>
    <xf numFmtId="164" fontId="34" fillId="4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5" fillId="0" borderId="7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4" fontId="2" fillId="7" borderId="2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left" vertical="top" wrapText="1"/>
    </xf>
    <xf numFmtId="164" fontId="24" fillId="4" borderId="1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13" fillId="9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3" fontId="13" fillId="7" borderId="2" xfId="1" applyFont="1" applyFill="1" applyBorder="1" applyAlignment="1">
      <alignment horizontal="center" vertical="center" wrapText="1"/>
    </xf>
    <xf numFmtId="43" fontId="13" fillId="7" borderId="4" xfId="1" applyFont="1" applyFill="1" applyBorder="1" applyAlignment="1">
      <alignment horizontal="center" vertical="center" wrapText="1"/>
    </xf>
    <xf numFmtId="43" fontId="13" fillId="7" borderId="5" xfId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3" fontId="24" fillId="9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24" fillId="9" borderId="2" xfId="0" applyNumberFormat="1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left" vertical="top" wrapText="1"/>
    </xf>
    <xf numFmtId="0" fontId="2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4" fontId="2" fillId="16" borderId="9" xfId="0" applyNumberFormat="1" applyFont="1" applyFill="1" applyBorder="1" applyAlignment="1">
      <alignment horizontal="center" vertical="center" wrapText="1"/>
    </xf>
    <xf numFmtId="4" fontId="4" fillId="16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4" fontId="10" fillId="0" borderId="9" xfId="0" applyNumberFormat="1" applyFont="1" applyBorder="1" applyAlignment="1">
      <alignment horizontal="left" vertical="top" wrapText="1"/>
    </xf>
    <xf numFmtId="4" fontId="10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49" fontId="5" fillId="10" borderId="0" xfId="0" applyNumberFormat="1" applyFont="1" applyFill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top" wrapText="1"/>
    </xf>
    <xf numFmtId="4" fontId="10" fillId="10" borderId="3" xfId="0" applyNumberFormat="1" applyFont="1" applyFill="1" applyBorder="1" applyAlignment="1">
      <alignment horizontal="left" vertical="top" wrapText="1"/>
    </xf>
    <xf numFmtId="164" fontId="2" fillId="10" borderId="3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2" fillId="10" borderId="3" xfId="0" applyNumberFormat="1" applyFont="1" applyFill="1" applyBorder="1" applyAlignment="1">
      <alignment vertical="center"/>
    </xf>
    <xf numFmtId="164" fontId="2" fillId="10" borderId="13" xfId="0" applyNumberFormat="1" applyFont="1" applyFill="1" applyBorder="1" applyAlignment="1">
      <alignment horizontal="center" vertical="center"/>
    </xf>
    <xf numFmtId="164" fontId="2" fillId="10" borderId="8" xfId="0" applyNumberFormat="1" applyFont="1" applyFill="1" applyBorder="1" applyAlignment="1">
      <alignment horizontal="center" vertical="center"/>
    </xf>
    <xf numFmtId="164" fontId="2" fillId="10" borderId="14" xfId="0" applyNumberFormat="1" applyFont="1" applyFill="1" applyBorder="1" applyAlignment="1">
      <alignment horizontal="center" vertical="center"/>
    </xf>
    <xf numFmtId="0" fontId="21" fillId="10" borderId="1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164" fontId="2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vertical="center"/>
    </xf>
    <xf numFmtId="164" fontId="2" fillId="10" borderId="16" xfId="0" applyNumberFormat="1" applyFont="1" applyFill="1" applyBorder="1" applyAlignment="1">
      <alignment horizontal="center" vertical="center"/>
    </xf>
    <xf numFmtId="164" fontId="2" fillId="10" borderId="17" xfId="0" applyNumberFormat="1" applyFont="1" applyFill="1" applyBorder="1" applyAlignment="1">
      <alignment horizontal="center" vertical="center"/>
    </xf>
    <xf numFmtId="164" fontId="2" fillId="10" borderId="18" xfId="0" applyNumberFormat="1" applyFont="1" applyFill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 wrapText="1"/>
    </xf>
    <xf numFmtId="4" fontId="3" fillId="0" borderId="0" xfId="0" applyNumberFormat="1" applyFont="1"/>
    <xf numFmtId="167" fontId="3" fillId="0" borderId="0" xfId="0" applyNumberFormat="1" applyFont="1"/>
    <xf numFmtId="0" fontId="5" fillId="0" borderId="0" xfId="0" applyFont="1" applyAlignment="1">
      <alignment horizontal="right"/>
    </xf>
    <xf numFmtId="168" fontId="5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5" fillId="0" borderId="0" xfId="0" applyNumberFormat="1" applyFont="1"/>
    <xf numFmtId="168" fontId="3" fillId="0" borderId="0" xfId="0" applyNumberFormat="1" applyFont="1"/>
    <xf numFmtId="0" fontId="5" fillId="2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586"/>
  <sheetViews>
    <sheetView tabSelected="1" zoomScale="85" zoomScaleNormal="85" workbookViewId="0">
      <selection activeCell="A2" sqref="A2:O2"/>
    </sheetView>
  </sheetViews>
  <sheetFormatPr defaultColWidth="9.7109375" defaultRowHeight="16.5" x14ac:dyDescent="0.25"/>
  <cols>
    <col min="1" max="1" width="10.42578125" style="5" customWidth="1"/>
    <col min="2" max="2" width="53.28515625" style="5" customWidth="1"/>
    <col min="3" max="3" width="15" style="5" customWidth="1"/>
    <col min="4" max="4" width="26.42578125" style="232" customWidth="1"/>
    <col min="5" max="7" width="21.5703125" style="416" customWidth="1"/>
    <col min="8" max="8" width="11.5703125" style="409" customWidth="1"/>
    <col min="9" max="9" width="7" style="409" customWidth="1"/>
    <col min="10" max="10" width="7.7109375" style="409" customWidth="1"/>
    <col min="11" max="11" width="6.140625" style="409" customWidth="1"/>
    <col min="12" max="12" width="10" style="409" customWidth="1"/>
    <col min="13" max="13" width="19.5703125" style="234" customWidth="1"/>
    <col min="14" max="14" width="20.42578125" style="234" customWidth="1"/>
    <col min="15" max="15" width="35.85546875" style="5" customWidth="1"/>
    <col min="16" max="48" width="9.140625" style="5" customWidth="1"/>
    <col min="49" max="50" width="9.140625" customWidth="1"/>
  </cols>
  <sheetData>
    <row r="1" spans="1:15" ht="78" customHeight="1" x14ac:dyDescent="0.25">
      <c r="A1" s="1"/>
      <c r="B1" s="2"/>
      <c r="C1" s="1"/>
      <c r="D1" s="1"/>
      <c r="E1" s="1"/>
      <c r="F1" s="3"/>
      <c r="G1" s="3"/>
      <c r="H1" s="1"/>
      <c r="I1" s="1"/>
      <c r="J1" s="1"/>
      <c r="K1" s="1"/>
      <c r="L1" s="1"/>
      <c r="M1" s="4" t="s">
        <v>242</v>
      </c>
      <c r="N1" s="4"/>
      <c r="O1" s="4"/>
    </row>
    <row r="2" spans="1:15" ht="35.2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6.25" customHeight="1" x14ac:dyDescent="0.25">
      <c r="A3" s="7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4.5" customHeight="1" x14ac:dyDescent="0.25">
      <c r="A4" s="8" t="s">
        <v>2</v>
      </c>
      <c r="B4" s="9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1"/>
      <c r="H4" s="11"/>
      <c r="I4" s="11"/>
      <c r="J4" s="11"/>
      <c r="K4" s="11"/>
      <c r="L4" s="11"/>
      <c r="M4" s="11"/>
      <c r="N4" s="11"/>
      <c r="O4" s="11" t="s">
        <v>8</v>
      </c>
    </row>
    <row r="5" spans="1:15" ht="33" customHeight="1" x14ac:dyDescent="0.25">
      <c r="A5" s="8"/>
      <c r="B5" s="9"/>
      <c r="C5" s="10"/>
      <c r="D5" s="10"/>
      <c r="E5" s="11"/>
      <c r="F5" s="12" t="s">
        <v>9</v>
      </c>
      <c r="G5" s="12" t="s">
        <v>10</v>
      </c>
      <c r="H5" s="13" t="s">
        <v>11</v>
      </c>
      <c r="I5" s="13"/>
      <c r="J5" s="13"/>
      <c r="K5" s="13"/>
      <c r="L5" s="13"/>
      <c r="M5" s="12" t="s">
        <v>12</v>
      </c>
      <c r="N5" s="12" t="s">
        <v>13</v>
      </c>
      <c r="O5" s="11"/>
    </row>
    <row r="6" spans="1:15" ht="114.75" x14ac:dyDescent="0.25">
      <c r="A6" s="14">
        <v>1</v>
      </c>
      <c r="B6" s="12">
        <v>2</v>
      </c>
      <c r="C6" s="15" t="s">
        <v>14</v>
      </c>
      <c r="D6" s="16">
        <v>4</v>
      </c>
      <c r="E6" s="12">
        <v>5</v>
      </c>
      <c r="F6" s="12">
        <v>6</v>
      </c>
      <c r="G6" s="12">
        <v>7</v>
      </c>
      <c r="H6" s="13">
        <v>8</v>
      </c>
      <c r="I6" s="13"/>
      <c r="J6" s="13"/>
      <c r="K6" s="13"/>
      <c r="L6" s="13"/>
      <c r="M6" s="17">
        <v>9</v>
      </c>
      <c r="N6" s="17">
        <v>10</v>
      </c>
      <c r="O6" s="12">
        <v>11</v>
      </c>
    </row>
    <row r="7" spans="1:15" ht="60.75" customHeight="1" x14ac:dyDescent="0.25">
      <c r="A7" s="18"/>
      <c r="B7" s="19" t="s">
        <v>15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 t="s">
        <v>16</v>
      </c>
    </row>
    <row r="8" spans="1:15" ht="24.75" customHeight="1" x14ac:dyDescent="0.25">
      <c r="A8" s="21">
        <v>1</v>
      </c>
      <c r="B8" s="22" t="s">
        <v>17</v>
      </c>
      <c r="C8" s="11" t="s">
        <v>18</v>
      </c>
      <c r="D8" s="23" t="s">
        <v>19</v>
      </c>
      <c r="E8" s="24">
        <f>E9+E10+E11+E12</f>
        <v>43173.166310000001</v>
      </c>
      <c r="F8" s="25">
        <f>F9+F10+F11+F12</f>
        <v>7179.5930899999994</v>
      </c>
      <c r="G8" s="26">
        <f>G9+G10+G11+G12</f>
        <v>7867.3095800000001</v>
      </c>
      <c r="H8" s="27">
        <f>H9+H10+H11+H12</f>
        <v>9786.3304700000008</v>
      </c>
      <c r="I8" s="28"/>
      <c r="J8" s="28"/>
      <c r="K8" s="28"/>
      <c r="L8" s="29"/>
      <c r="M8" s="25">
        <f>M9+M10+M11+M12</f>
        <v>8990.1633199999997</v>
      </c>
      <c r="N8" s="25">
        <f>N9+N10+N11+N12</f>
        <v>9349.7698500000006</v>
      </c>
      <c r="O8" s="30" t="s">
        <v>20</v>
      </c>
    </row>
    <row r="9" spans="1:15" ht="23.25" customHeight="1" x14ac:dyDescent="0.25">
      <c r="A9" s="21"/>
      <c r="B9" s="22"/>
      <c r="C9" s="11"/>
      <c r="D9" s="31" t="s">
        <v>21</v>
      </c>
      <c r="E9" s="24">
        <f>F9+G9+H9+M9+N9</f>
        <v>1249.4279099999999</v>
      </c>
      <c r="F9" s="25">
        <f>F14+F22</f>
        <v>341.39308999999997</v>
      </c>
      <c r="G9" s="26">
        <f t="shared" ref="G9:G12" si="0">G14+G22</f>
        <v>497.30957999999998</v>
      </c>
      <c r="H9" s="27">
        <f>H14+H22</f>
        <v>410.72523999999999</v>
      </c>
      <c r="I9" s="28"/>
      <c r="J9" s="28"/>
      <c r="K9" s="28"/>
      <c r="L9" s="29"/>
      <c r="M9" s="25">
        <f>M14+M22</f>
        <v>0</v>
      </c>
      <c r="N9" s="25">
        <f t="shared" ref="M9:O12" si="1">N14+N22</f>
        <v>0</v>
      </c>
      <c r="O9" s="32"/>
    </row>
    <row r="10" spans="1:15" ht="27" customHeight="1" x14ac:dyDescent="0.25">
      <c r="A10" s="21"/>
      <c r="B10" s="22"/>
      <c r="C10" s="11"/>
      <c r="D10" s="33" t="s">
        <v>22</v>
      </c>
      <c r="E10" s="24">
        <f>F10+G10+H10+M10+N10</f>
        <v>0</v>
      </c>
      <c r="F10" s="25">
        <f t="shared" ref="F10:H12" si="2">F15+F23</f>
        <v>0</v>
      </c>
      <c r="G10" s="26">
        <f t="shared" si="0"/>
        <v>0</v>
      </c>
      <c r="H10" s="27">
        <f t="shared" si="2"/>
        <v>0</v>
      </c>
      <c r="I10" s="28"/>
      <c r="J10" s="28"/>
      <c r="K10" s="28"/>
      <c r="L10" s="29"/>
      <c r="M10" s="25">
        <f>M15+M23</f>
        <v>0</v>
      </c>
      <c r="N10" s="25">
        <f t="shared" si="1"/>
        <v>0</v>
      </c>
      <c r="O10" s="32"/>
    </row>
    <row r="11" spans="1:15" ht="25.5" customHeight="1" x14ac:dyDescent="0.25">
      <c r="A11" s="21"/>
      <c r="B11" s="22"/>
      <c r="C11" s="11"/>
      <c r="D11" s="31" t="s">
        <v>23</v>
      </c>
      <c r="E11" s="24">
        <f>F11+G11+H11+M11+N11</f>
        <v>41923.738400000002</v>
      </c>
      <c r="F11" s="25">
        <f t="shared" si="2"/>
        <v>6838.2</v>
      </c>
      <c r="G11" s="26">
        <f t="shared" si="0"/>
        <v>7370</v>
      </c>
      <c r="H11" s="27">
        <f t="shared" si="2"/>
        <v>9375.605230000001</v>
      </c>
      <c r="I11" s="28"/>
      <c r="J11" s="28"/>
      <c r="K11" s="28"/>
      <c r="L11" s="29"/>
      <c r="M11" s="25">
        <f t="shared" si="1"/>
        <v>8990.1633199999997</v>
      </c>
      <c r="N11" s="25">
        <f t="shared" si="1"/>
        <v>9349.7698500000006</v>
      </c>
      <c r="O11" s="32"/>
    </row>
    <row r="12" spans="1:15" ht="21" customHeight="1" x14ac:dyDescent="0.25">
      <c r="A12" s="21"/>
      <c r="B12" s="22"/>
      <c r="C12" s="11"/>
      <c r="D12" s="31" t="s">
        <v>24</v>
      </c>
      <c r="E12" s="24">
        <f>F12+G12+H12+M12+N12</f>
        <v>0</v>
      </c>
      <c r="F12" s="25">
        <f t="shared" si="2"/>
        <v>0</v>
      </c>
      <c r="G12" s="26">
        <f t="shared" si="0"/>
        <v>0</v>
      </c>
      <c r="H12" s="27">
        <f t="shared" si="2"/>
        <v>0</v>
      </c>
      <c r="I12" s="28"/>
      <c r="J12" s="28"/>
      <c r="K12" s="28"/>
      <c r="L12" s="29"/>
      <c r="M12" s="25">
        <f t="shared" si="1"/>
        <v>0</v>
      </c>
      <c r="N12" s="25">
        <f t="shared" si="1"/>
        <v>0</v>
      </c>
      <c r="O12" s="32"/>
    </row>
    <row r="13" spans="1:15" ht="32.25" customHeight="1" x14ac:dyDescent="0.25">
      <c r="A13" s="34" t="s">
        <v>25</v>
      </c>
      <c r="B13" s="35" t="s">
        <v>26</v>
      </c>
      <c r="C13" s="11" t="s">
        <v>18</v>
      </c>
      <c r="D13" s="23" t="s">
        <v>19</v>
      </c>
      <c r="E13" s="24">
        <f>E14+E15+E16+E17</f>
        <v>41923.738400000002</v>
      </c>
      <c r="F13" s="25">
        <f>F14+F15+F16</f>
        <v>6838.2</v>
      </c>
      <c r="G13" s="26">
        <f>G14+G15+G16+G17</f>
        <v>7370</v>
      </c>
      <c r="H13" s="27">
        <f>H14+H15+H16+H17</f>
        <v>9375.605230000001</v>
      </c>
      <c r="I13" s="28"/>
      <c r="J13" s="28"/>
      <c r="K13" s="28"/>
      <c r="L13" s="29"/>
      <c r="M13" s="25">
        <f>M14+M15+M16+M17</f>
        <v>8990.1633199999997</v>
      </c>
      <c r="N13" s="25">
        <f>N14+N15+N16+N17</f>
        <v>9349.7698500000006</v>
      </c>
      <c r="O13" s="32"/>
    </row>
    <row r="14" spans="1:15" ht="24.75" customHeight="1" x14ac:dyDescent="0.25">
      <c r="A14" s="36"/>
      <c r="B14" s="35"/>
      <c r="C14" s="11"/>
      <c r="D14" s="31" t="s">
        <v>21</v>
      </c>
      <c r="E14" s="24">
        <f>F14+G14+H14+M14+N14</f>
        <v>0</v>
      </c>
      <c r="F14" s="25">
        <v>0</v>
      </c>
      <c r="G14" s="26">
        <v>0</v>
      </c>
      <c r="H14" s="27">
        <v>0</v>
      </c>
      <c r="I14" s="28"/>
      <c r="J14" s="28"/>
      <c r="K14" s="28"/>
      <c r="L14" s="29"/>
      <c r="M14" s="25">
        <v>0</v>
      </c>
      <c r="N14" s="25">
        <v>0</v>
      </c>
      <c r="O14" s="32"/>
    </row>
    <row r="15" spans="1:15" ht="29.25" customHeight="1" x14ac:dyDescent="0.25">
      <c r="A15" s="36"/>
      <c r="B15" s="35"/>
      <c r="C15" s="11"/>
      <c r="D15" s="31" t="s">
        <v>22</v>
      </c>
      <c r="E15" s="24">
        <f>F15+G15+H15+M15+N15</f>
        <v>0</v>
      </c>
      <c r="F15" s="25">
        <v>0</v>
      </c>
      <c r="G15" s="26">
        <v>0</v>
      </c>
      <c r="H15" s="27">
        <v>0</v>
      </c>
      <c r="I15" s="28"/>
      <c r="J15" s="28"/>
      <c r="K15" s="28"/>
      <c r="L15" s="29"/>
      <c r="M15" s="25">
        <v>0</v>
      </c>
      <c r="N15" s="25">
        <v>0</v>
      </c>
      <c r="O15" s="32"/>
    </row>
    <row r="16" spans="1:15" ht="33.75" customHeight="1" x14ac:dyDescent="0.25">
      <c r="A16" s="36"/>
      <c r="B16" s="35"/>
      <c r="C16" s="11"/>
      <c r="D16" s="31" t="s">
        <v>23</v>
      </c>
      <c r="E16" s="24">
        <f>F16+G16+H16+M16+N16</f>
        <v>41923.738400000002</v>
      </c>
      <c r="F16" s="25">
        <v>6838.2</v>
      </c>
      <c r="G16" s="37">
        <v>7370</v>
      </c>
      <c r="H16" s="38">
        <f>8644.38781+731.21742</f>
        <v>9375.605230000001</v>
      </c>
      <c r="I16" s="39"/>
      <c r="J16" s="39"/>
      <c r="K16" s="39"/>
      <c r="L16" s="40"/>
      <c r="M16" s="41">
        <v>8990.1633199999997</v>
      </c>
      <c r="N16" s="41">
        <v>9349.7698500000006</v>
      </c>
      <c r="O16" s="32"/>
    </row>
    <row r="17" spans="1:15" ht="26.25" customHeight="1" x14ac:dyDescent="0.25">
      <c r="A17" s="36"/>
      <c r="B17" s="35"/>
      <c r="C17" s="11"/>
      <c r="D17" s="31" t="s">
        <v>24</v>
      </c>
      <c r="E17" s="24">
        <f>F17+G17+H17+M17+N17</f>
        <v>0</v>
      </c>
      <c r="F17" s="25">
        <v>0</v>
      </c>
      <c r="G17" s="26">
        <v>0</v>
      </c>
      <c r="H17" s="27">
        <v>0</v>
      </c>
      <c r="I17" s="28"/>
      <c r="J17" s="28"/>
      <c r="K17" s="28"/>
      <c r="L17" s="29"/>
      <c r="M17" s="25">
        <v>0</v>
      </c>
      <c r="N17" s="25">
        <v>0</v>
      </c>
      <c r="O17" s="32"/>
    </row>
    <row r="18" spans="1:15" ht="36.75" customHeight="1" x14ac:dyDescent="0.25">
      <c r="A18" s="36"/>
      <c r="B18" s="35" t="s">
        <v>27</v>
      </c>
      <c r="C18" s="10" t="s">
        <v>18</v>
      </c>
      <c r="D18" s="42"/>
      <c r="E18" s="43" t="s">
        <v>28</v>
      </c>
      <c r="F18" s="44" t="s">
        <v>9</v>
      </c>
      <c r="G18" s="44" t="s">
        <v>10</v>
      </c>
      <c r="H18" s="45" t="s">
        <v>29</v>
      </c>
      <c r="I18" s="45" t="s">
        <v>30</v>
      </c>
      <c r="J18" s="45"/>
      <c r="K18" s="45"/>
      <c r="L18" s="45"/>
      <c r="M18" s="44" t="s">
        <v>12</v>
      </c>
      <c r="N18" s="44" t="s">
        <v>13</v>
      </c>
      <c r="O18" s="32"/>
    </row>
    <row r="19" spans="1:15" ht="45.75" customHeight="1" x14ac:dyDescent="0.25">
      <c r="A19" s="36"/>
      <c r="B19" s="35"/>
      <c r="C19" s="10"/>
      <c r="D19" s="42"/>
      <c r="E19" s="43"/>
      <c r="F19" s="44"/>
      <c r="G19" s="44"/>
      <c r="H19" s="45"/>
      <c r="I19" s="46" t="s">
        <v>31</v>
      </c>
      <c r="J19" s="46" t="s">
        <v>32</v>
      </c>
      <c r="K19" s="46" t="s">
        <v>33</v>
      </c>
      <c r="L19" s="46" t="s">
        <v>34</v>
      </c>
      <c r="M19" s="44"/>
      <c r="N19" s="44"/>
      <c r="O19" s="32"/>
    </row>
    <row r="20" spans="1:15" ht="33.75" customHeight="1" x14ac:dyDescent="0.25">
      <c r="A20" s="47"/>
      <c r="B20" s="35"/>
      <c r="C20" s="10"/>
      <c r="D20" s="42"/>
      <c r="E20" s="48">
        <v>100</v>
      </c>
      <c r="F20" s="49">
        <v>100</v>
      </c>
      <c r="G20" s="49">
        <v>100</v>
      </c>
      <c r="H20" s="50">
        <v>100</v>
      </c>
      <c r="I20" s="50">
        <v>22</v>
      </c>
      <c r="J20" s="50">
        <v>45</v>
      </c>
      <c r="K20" s="50">
        <v>67</v>
      </c>
      <c r="L20" s="50">
        <v>100</v>
      </c>
      <c r="M20" s="49">
        <v>100</v>
      </c>
      <c r="N20" s="49">
        <v>100</v>
      </c>
      <c r="O20" s="32"/>
    </row>
    <row r="21" spans="1:15" ht="28.5" customHeight="1" x14ac:dyDescent="0.25">
      <c r="A21" s="34" t="s">
        <v>35</v>
      </c>
      <c r="B21" s="51" t="s">
        <v>36</v>
      </c>
      <c r="C21" s="52" t="s">
        <v>37</v>
      </c>
      <c r="D21" s="31" t="s">
        <v>19</v>
      </c>
      <c r="E21" s="24">
        <f>E22+E23+E24+E25</f>
        <v>1249.4279099999999</v>
      </c>
      <c r="F21" s="25">
        <f>SUM(F22:F25)</f>
        <v>341.39308999999997</v>
      </c>
      <c r="G21" s="26">
        <f>G22+G23+G24+G25</f>
        <v>497.30957999999998</v>
      </c>
      <c r="H21" s="27">
        <f>H22+H23+H24+H25</f>
        <v>410.72523999999999</v>
      </c>
      <c r="I21" s="28"/>
      <c r="J21" s="28"/>
      <c r="K21" s="28"/>
      <c r="L21" s="29"/>
      <c r="M21" s="25">
        <f>M22+M23+M24+M25</f>
        <v>0</v>
      </c>
      <c r="N21" s="25">
        <f>N22+N23+N24+N25</f>
        <v>0</v>
      </c>
      <c r="O21" s="32"/>
    </row>
    <row r="22" spans="1:15" ht="28.5" customHeight="1" x14ac:dyDescent="0.25">
      <c r="A22" s="36"/>
      <c r="B22" s="51"/>
      <c r="C22" s="52"/>
      <c r="D22" s="31" t="s">
        <v>21</v>
      </c>
      <c r="E22" s="24">
        <f>F22+G22+H22+M22+N22</f>
        <v>1249.4279099999999</v>
      </c>
      <c r="F22" s="25">
        <v>341.39308999999997</v>
      </c>
      <c r="G22" s="26">
        <v>497.30957999999998</v>
      </c>
      <c r="H22" s="27">
        <v>410.72523999999999</v>
      </c>
      <c r="I22" s="28"/>
      <c r="J22" s="28"/>
      <c r="K22" s="28"/>
      <c r="L22" s="29"/>
      <c r="M22" s="25">
        <v>0</v>
      </c>
      <c r="N22" s="25">
        <v>0</v>
      </c>
      <c r="O22" s="32"/>
    </row>
    <row r="23" spans="1:15" ht="28.5" customHeight="1" x14ac:dyDescent="0.25">
      <c r="A23" s="36"/>
      <c r="B23" s="51"/>
      <c r="C23" s="52"/>
      <c r="D23" s="31" t="s">
        <v>22</v>
      </c>
      <c r="E23" s="24">
        <f>F23+G23+H23+M23+N23</f>
        <v>0</v>
      </c>
      <c r="F23" s="25">
        <v>0</v>
      </c>
      <c r="G23" s="26">
        <v>0</v>
      </c>
      <c r="H23" s="27">
        <v>0</v>
      </c>
      <c r="I23" s="28"/>
      <c r="J23" s="28"/>
      <c r="K23" s="28"/>
      <c r="L23" s="29"/>
      <c r="M23" s="25">
        <v>0</v>
      </c>
      <c r="N23" s="25">
        <v>0</v>
      </c>
      <c r="O23" s="32"/>
    </row>
    <row r="24" spans="1:15" ht="28.5" customHeight="1" x14ac:dyDescent="0.25">
      <c r="A24" s="36"/>
      <c r="B24" s="51"/>
      <c r="C24" s="52"/>
      <c r="D24" s="31" t="s">
        <v>23</v>
      </c>
      <c r="E24" s="24">
        <f>F24+G24+H24+M24+N24</f>
        <v>0</v>
      </c>
      <c r="F24" s="25">
        <v>0</v>
      </c>
      <c r="G24" s="26">
        <v>0</v>
      </c>
      <c r="H24" s="27">
        <v>0</v>
      </c>
      <c r="I24" s="28"/>
      <c r="J24" s="28"/>
      <c r="K24" s="28"/>
      <c r="L24" s="29"/>
      <c r="M24" s="25">
        <v>0</v>
      </c>
      <c r="N24" s="25">
        <v>0</v>
      </c>
      <c r="O24" s="32"/>
    </row>
    <row r="25" spans="1:15" ht="28.5" customHeight="1" x14ac:dyDescent="0.25">
      <c r="A25" s="36"/>
      <c r="B25" s="51"/>
      <c r="C25" s="52"/>
      <c r="D25" s="31" t="s">
        <v>24</v>
      </c>
      <c r="E25" s="24">
        <f>F25+G25+H25+M25+N25</f>
        <v>0</v>
      </c>
      <c r="F25" s="25">
        <v>0</v>
      </c>
      <c r="G25" s="26">
        <v>0</v>
      </c>
      <c r="H25" s="27">
        <v>0</v>
      </c>
      <c r="I25" s="28"/>
      <c r="J25" s="28"/>
      <c r="K25" s="28"/>
      <c r="L25" s="29"/>
      <c r="M25" s="25">
        <v>0</v>
      </c>
      <c r="N25" s="25">
        <v>0</v>
      </c>
      <c r="O25" s="32"/>
    </row>
    <row r="26" spans="1:15" ht="63.75" customHeight="1" x14ac:dyDescent="0.25">
      <c r="A26" s="36"/>
      <c r="B26" s="53" t="s">
        <v>38</v>
      </c>
      <c r="C26" s="54"/>
      <c r="D26" s="55"/>
      <c r="E26" s="56" t="s">
        <v>39</v>
      </c>
      <c r="F26" s="57" t="s">
        <v>9</v>
      </c>
      <c r="G26" s="57" t="s">
        <v>10</v>
      </c>
      <c r="H26" s="58" t="s">
        <v>11</v>
      </c>
      <c r="I26" s="59"/>
      <c r="J26" s="59"/>
      <c r="K26" s="59"/>
      <c r="L26" s="60"/>
      <c r="M26" s="57" t="s">
        <v>12</v>
      </c>
      <c r="N26" s="61" t="s">
        <v>13</v>
      </c>
      <c r="O26" s="32"/>
    </row>
    <row r="27" spans="1:15" ht="56.25" customHeight="1" x14ac:dyDescent="0.25">
      <c r="A27" s="47"/>
      <c r="B27" s="62"/>
      <c r="C27" s="63"/>
      <c r="D27" s="64"/>
      <c r="E27" s="65" t="s">
        <v>40</v>
      </c>
      <c r="F27" s="66">
        <v>101.28</v>
      </c>
      <c r="G27" s="67">
        <v>107.89</v>
      </c>
      <c r="H27" s="68">
        <f>L27</f>
        <v>106.68</v>
      </c>
      <c r="I27" s="69" t="s">
        <v>40</v>
      </c>
      <c r="J27" s="69" t="s">
        <v>40</v>
      </c>
      <c r="K27" s="69" t="s">
        <v>40</v>
      </c>
      <c r="L27" s="69">
        <v>106.68</v>
      </c>
      <c r="M27" s="70" t="s">
        <v>40</v>
      </c>
      <c r="N27" s="70" t="s">
        <v>40</v>
      </c>
      <c r="O27" s="71"/>
    </row>
    <row r="28" spans="1:15" ht="28.5" customHeight="1" x14ac:dyDescent="0.25">
      <c r="A28" s="72" t="s">
        <v>41</v>
      </c>
      <c r="B28" s="73" t="s">
        <v>42</v>
      </c>
      <c r="C28" s="74" t="s">
        <v>18</v>
      </c>
      <c r="D28" s="23" t="s">
        <v>19</v>
      </c>
      <c r="E28" s="75">
        <f t="shared" ref="E28:N28" si="3">E29+E30+E31+E32</f>
        <v>43173.166310000001</v>
      </c>
      <c r="F28" s="75">
        <f t="shared" si="3"/>
        <v>7179.5930899999994</v>
      </c>
      <c r="G28" s="76">
        <f t="shared" si="3"/>
        <v>7867.3095800000001</v>
      </c>
      <c r="H28" s="27">
        <f t="shared" si="3"/>
        <v>9786.3304700000008</v>
      </c>
      <c r="I28" s="28" t="e">
        <f t="shared" si="3"/>
        <v>#REF!</v>
      </c>
      <c r="J28" s="28" t="e">
        <f t="shared" si="3"/>
        <v>#REF!</v>
      </c>
      <c r="K28" s="28" t="e">
        <f t="shared" si="3"/>
        <v>#REF!</v>
      </c>
      <c r="L28" s="29" t="e">
        <f t="shared" si="3"/>
        <v>#REF!</v>
      </c>
      <c r="M28" s="75">
        <f t="shared" si="3"/>
        <v>8990.1633199999997</v>
      </c>
      <c r="N28" s="75">
        <f t="shared" si="3"/>
        <v>9349.7698500000006</v>
      </c>
      <c r="O28" s="77"/>
    </row>
    <row r="29" spans="1:15" ht="27" customHeight="1" x14ac:dyDescent="0.25">
      <c r="A29" s="72"/>
      <c r="B29" s="73"/>
      <c r="C29" s="74"/>
      <c r="D29" s="31" t="s">
        <v>21</v>
      </c>
      <c r="E29" s="75">
        <f>F29+G29+H29+M29+N29</f>
        <v>1249.4279099999999</v>
      </c>
      <c r="F29" s="75">
        <f t="shared" ref="F29:H31" si="4">F9</f>
        <v>341.39308999999997</v>
      </c>
      <c r="G29" s="76">
        <f t="shared" si="4"/>
        <v>497.30957999999998</v>
      </c>
      <c r="H29" s="27">
        <f t="shared" si="4"/>
        <v>410.72523999999999</v>
      </c>
      <c r="I29" s="28" t="e">
        <f>#REF!</f>
        <v>#REF!</v>
      </c>
      <c r="J29" s="28" t="e">
        <f>#REF!</f>
        <v>#REF!</v>
      </c>
      <c r="K29" s="28" t="e">
        <f>#REF!</f>
        <v>#REF!</v>
      </c>
      <c r="L29" s="29" t="e">
        <f>#REF!</f>
        <v>#REF!</v>
      </c>
      <c r="M29" s="75">
        <f t="shared" ref="M29:N32" si="5">M9</f>
        <v>0</v>
      </c>
      <c r="N29" s="75">
        <f t="shared" si="5"/>
        <v>0</v>
      </c>
      <c r="O29" s="77"/>
    </row>
    <row r="30" spans="1:15" ht="27.75" customHeight="1" x14ac:dyDescent="0.25">
      <c r="A30" s="72"/>
      <c r="B30" s="73"/>
      <c r="C30" s="74"/>
      <c r="D30" s="31" t="s">
        <v>22</v>
      </c>
      <c r="E30" s="75">
        <f>F30+G30+H30+M30+N30</f>
        <v>0</v>
      </c>
      <c r="F30" s="75">
        <f t="shared" si="4"/>
        <v>0</v>
      </c>
      <c r="G30" s="76">
        <f t="shared" si="4"/>
        <v>0</v>
      </c>
      <c r="H30" s="27">
        <f t="shared" si="4"/>
        <v>0</v>
      </c>
      <c r="I30" s="28" t="e">
        <f>#REF!</f>
        <v>#REF!</v>
      </c>
      <c r="J30" s="28" t="e">
        <f>#REF!</f>
        <v>#REF!</v>
      </c>
      <c r="K30" s="28" t="e">
        <f>#REF!</f>
        <v>#REF!</v>
      </c>
      <c r="L30" s="29" t="e">
        <f>#REF!</f>
        <v>#REF!</v>
      </c>
      <c r="M30" s="75">
        <f t="shared" si="5"/>
        <v>0</v>
      </c>
      <c r="N30" s="75">
        <f t="shared" si="5"/>
        <v>0</v>
      </c>
      <c r="O30" s="77"/>
    </row>
    <row r="31" spans="1:15" ht="27" customHeight="1" x14ac:dyDescent="0.25">
      <c r="A31" s="72"/>
      <c r="B31" s="73"/>
      <c r="C31" s="74"/>
      <c r="D31" s="31" t="s">
        <v>23</v>
      </c>
      <c r="E31" s="75">
        <f>F31+G31+H31+M31+N31</f>
        <v>41923.738400000002</v>
      </c>
      <c r="F31" s="75">
        <f t="shared" si="4"/>
        <v>6838.2</v>
      </c>
      <c r="G31" s="76">
        <f t="shared" si="4"/>
        <v>7370</v>
      </c>
      <c r="H31" s="27">
        <f t="shared" si="4"/>
        <v>9375.605230000001</v>
      </c>
      <c r="I31" s="28" t="e">
        <f>#REF!</f>
        <v>#REF!</v>
      </c>
      <c r="J31" s="28" t="e">
        <f>#REF!</f>
        <v>#REF!</v>
      </c>
      <c r="K31" s="28" t="e">
        <f>#REF!</f>
        <v>#REF!</v>
      </c>
      <c r="L31" s="29" t="e">
        <f>#REF!</f>
        <v>#REF!</v>
      </c>
      <c r="M31" s="75">
        <f t="shared" si="5"/>
        <v>8990.1633199999997</v>
      </c>
      <c r="N31" s="75">
        <f t="shared" si="5"/>
        <v>9349.7698500000006</v>
      </c>
      <c r="O31" s="77"/>
    </row>
    <row r="32" spans="1:15" ht="24" customHeight="1" x14ac:dyDescent="0.25">
      <c r="A32" s="72"/>
      <c r="B32" s="73"/>
      <c r="C32" s="74"/>
      <c r="D32" s="31" t="s">
        <v>24</v>
      </c>
      <c r="E32" s="75">
        <f>F32+G32+H32+M32+N32</f>
        <v>0</v>
      </c>
      <c r="F32" s="75">
        <f>F12</f>
        <v>0</v>
      </c>
      <c r="G32" s="76">
        <f>G15</f>
        <v>0</v>
      </c>
      <c r="H32" s="27">
        <f>H15</f>
        <v>0</v>
      </c>
      <c r="I32" s="28" t="e">
        <f>#REF!</f>
        <v>#REF!</v>
      </c>
      <c r="J32" s="28" t="e">
        <f>#REF!</f>
        <v>#REF!</v>
      </c>
      <c r="K32" s="28" t="e">
        <f>#REF!</f>
        <v>#REF!</v>
      </c>
      <c r="L32" s="29" t="e">
        <f>#REF!</f>
        <v>#REF!</v>
      </c>
      <c r="M32" s="75">
        <f t="shared" si="5"/>
        <v>0</v>
      </c>
      <c r="N32" s="75">
        <f t="shared" si="5"/>
        <v>0</v>
      </c>
      <c r="O32" s="77"/>
    </row>
    <row r="33" spans="1:15" ht="28.5" customHeight="1" x14ac:dyDescent="0.25">
      <c r="A33" s="7"/>
      <c r="B33" s="6" t="s">
        <v>43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40.5" customHeight="1" x14ac:dyDescent="0.25">
      <c r="A34" s="8" t="s">
        <v>2</v>
      </c>
      <c r="B34" s="11" t="s">
        <v>3</v>
      </c>
      <c r="C34" s="10" t="s">
        <v>44</v>
      </c>
      <c r="D34" s="10" t="s">
        <v>5</v>
      </c>
      <c r="E34" s="11" t="s">
        <v>45</v>
      </c>
      <c r="F34" s="11" t="s">
        <v>7</v>
      </c>
      <c r="G34" s="11"/>
      <c r="H34" s="11"/>
      <c r="I34" s="11"/>
      <c r="J34" s="11"/>
      <c r="K34" s="11"/>
      <c r="L34" s="11"/>
      <c r="M34" s="11"/>
      <c r="N34" s="11"/>
      <c r="O34" s="11" t="s">
        <v>8</v>
      </c>
    </row>
    <row r="35" spans="1:15" ht="27" customHeight="1" x14ac:dyDescent="0.25">
      <c r="A35" s="8"/>
      <c r="B35" s="11"/>
      <c r="C35" s="10"/>
      <c r="D35" s="10"/>
      <c r="E35" s="11"/>
      <c r="F35" s="12" t="s">
        <v>9</v>
      </c>
      <c r="G35" s="12" t="s">
        <v>10</v>
      </c>
      <c r="H35" s="13" t="s">
        <v>11</v>
      </c>
      <c r="I35" s="13"/>
      <c r="J35" s="13"/>
      <c r="K35" s="13"/>
      <c r="L35" s="13"/>
      <c r="M35" s="12" t="s">
        <v>12</v>
      </c>
      <c r="N35" s="12" t="s">
        <v>13</v>
      </c>
      <c r="O35" s="11"/>
    </row>
    <row r="36" spans="1:15" x14ac:dyDescent="0.25">
      <c r="A36" s="14">
        <v>1</v>
      </c>
      <c r="B36" s="12">
        <v>2</v>
      </c>
      <c r="C36" s="16">
        <v>3</v>
      </c>
      <c r="D36" s="16">
        <v>4</v>
      </c>
      <c r="E36" s="12">
        <v>5</v>
      </c>
      <c r="F36" s="12">
        <v>6</v>
      </c>
      <c r="G36" s="12">
        <v>7</v>
      </c>
      <c r="H36" s="13">
        <v>8</v>
      </c>
      <c r="I36" s="13"/>
      <c r="J36" s="13"/>
      <c r="K36" s="13"/>
      <c r="L36" s="13"/>
      <c r="M36" s="17">
        <v>9</v>
      </c>
      <c r="N36" s="17">
        <v>10</v>
      </c>
      <c r="O36" s="12">
        <v>11</v>
      </c>
    </row>
    <row r="37" spans="1:15" ht="65.25" customHeight="1" x14ac:dyDescent="0.25">
      <c r="A37" s="18"/>
      <c r="B37" s="19" t="s">
        <v>46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0" t="s">
        <v>16</v>
      </c>
    </row>
    <row r="38" spans="1:15" ht="24" customHeight="1" x14ac:dyDescent="0.25">
      <c r="A38" s="78" t="s">
        <v>47</v>
      </c>
      <c r="B38" s="22" t="s">
        <v>48</v>
      </c>
      <c r="C38" s="11" t="s">
        <v>18</v>
      </c>
      <c r="D38" s="23" t="s">
        <v>19</v>
      </c>
      <c r="E38" s="24">
        <f>E39+E40+E41+E42</f>
        <v>247602.27298000001</v>
      </c>
      <c r="F38" s="25">
        <f>F39+F40+F41+F42</f>
        <v>37524.613019999997</v>
      </c>
      <c r="G38" s="25">
        <f>G39+G40+G41+G42</f>
        <v>44668.696059999995</v>
      </c>
      <c r="H38" s="79">
        <f>H39+H40+H41+H42</f>
        <v>47802.02938</v>
      </c>
      <c r="I38" s="80"/>
      <c r="J38" s="80"/>
      <c r="K38" s="80"/>
      <c r="L38" s="81"/>
      <c r="M38" s="25">
        <f>M39+M40+M41+M42</f>
        <v>47862.444459999999</v>
      </c>
      <c r="N38" s="82">
        <f>N39+N40+N41+N42</f>
        <v>69744.490060000011</v>
      </c>
      <c r="O38" s="83" t="s">
        <v>49</v>
      </c>
    </row>
    <row r="39" spans="1:15" ht="24.75" customHeight="1" x14ac:dyDescent="0.25">
      <c r="A39" s="78"/>
      <c r="B39" s="22"/>
      <c r="C39" s="11"/>
      <c r="D39" s="31" t="s">
        <v>21</v>
      </c>
      <c r="E39" s="24">
        <f>F39+G39+H39+M39+N39</f>
        <v>16833.156510000001</v>
      </c>
      <c r="F39" s="25">
        <f>F44+F67+F75</f>
        <v>2033.0646100000001</v>
      </c>
      <c r="G39" s="25">
        <f>G44+G67+G75</f>
        <v>2350.1633400000001</v>
      </c>
      <c r="H39" s="79">
        <f>H44+H67+H75</f>
        <v>1981.2344099999998</v>
      </c>
      <c r="I39" s="80"/>
      <c r="J39" s="80"/>
      <c r="K39" s="80"/>
      <c r="L39" s="81"/>
      <c r="M39" s="25">
        <f>M44+M67</f>
        <v>230.89247</v>
      </c>
      <c r="N39" s="82">
        <f>N44+N67+N82</f>
        <v>10237.80168</v>
      </c>
      <c r="O39" s="83"/>
    </row>
    <row r="40" spans="1:15" ht="20.25" customHeight="1" x14ac:dyDescent="0.25">
      <c r="A40" s="78"/>
      <c r="B40" s="22"/>
      <c r="C40" s="11"/>
      <c r="D40" s="31" t="s">
        <v>22</v>
      </c>
      <c r="E40" s="24">
        <f>F40+G40+H40+M40+N40</f>
        <v>1296.7529999999999</v>
      </c>
      <c r="F40" s="25">
        <f>F45+F68</f>
        <v>285.15141</v>
      </c>
      <c r="G40" s="25">
        <f t="shared" ref="G40:H42" si="6">G45+G68+G76</f>
        <v>264.60852999999997</v>
      </c>
      <c r="H40" s="79">
        <f t="shared" si="6"/>
        <v>259.05788000000001</v>
      </c>
      <c r="I40" s="80"/>
      <c r="J40" s="80"/>
      <c r="K40" s="80"/>
      <c r="L40" s="81"/>
      <c r="M40" s="25">
        <f>M45+M68</f>
        <v>250.1335</v>
      </c>
      <c r="N40" s="82">
        <f>N45+N68+N83</f>
        <v>237.80168</v>
      </c>
      <c r="O40" s="83"/>
    </row>
    <row r="41" spans="1:15" ht="23.25" customHeight="1" x14ac:dyDescent="0.25">
      <c r="A41" s="78"/>
      <c r="B41" s="22"/>
      <c r="C41" s="11"/>
      <c r="D41" s="31" t="s">
        <v>23</v>
      </c>
      <c r="E41" s="24">
        <f>F41+G41+H41+M41+N41</f>
        <v>229472.36347000001</v>
      </c>
      <c r="F41" s="25">
        <f>F46+F69</f>
        <v>35206.396999999997</v>
      </c>
      <c r="G41" s="25">
        <f t="shared" si="6"/>
        <v>42053.924189999998</v>
      </c>
      <c r="H41" s="79">
        <f t="shared" si="6"/>
        <v>45561.737090000002</v>
      </c>
      <c r="I41" s="80"/>
      <c r="J41" s="80"/>
      <c r="K41" s="80"/>
      <c r="L41" s="81"/>
      <c r="M41" s="25">
        <f>M46+M69</f>
        <v>47381.418489999996</v>
      </c>
      <c r="N41" s="82">
        <f>N46+N69+N84</f>
        <v>59268.886700000003</v>
      </c>
      <c r="O41" s="83"/>
    </row>
    <row r="42" spans="1:15" ht="18.75" x14ac:dyDescent="0.25">
      <c r="A42" s="78"/>
      <c r="B42" s="22"/>
      <c r="C42" s="11"/>
      <c r="D42" s="31" t="s">
        <v>24</v>
      </c>
      <c r="E42" s="24">
        <f>F42+G42+H42+M42+N42</f>
        <v>0</v>
      </c>
      <c r="F42" s="25">
        <f>F55+F70</f>
        <v>0</v>
      </c>
      <c r="G42" s="25">
        <f t="shared" si="6"/>
        <v>0</v>
      </c>
      <c r="H42" s="79">
        <f t="shared" si="6"/>
        <v>0</v>
      </c>
      <c r="I42" s="80"/>
      <c r="J42" s="80"/>
      <c r="K42" s="80"/>
      <c r="L42" s="81"/>
      <c r="M42" s="25">
        <f>M47+M70</f>
        <v>0</v>
      </c>
      <c r="N42" s="82">
        <f>N47+N70</f>
        <v>0</v>
      </c>
      <c r="O42" s="83"/>
    </row>
    <row r="43" spans="1:15" ht="22.5" customHeight="1" x14ac:dyDescent="0.25">
      <c r="A43" s="34" t="s">
        <v>25</v>
      </c>
      <c r="B43" s="35" t="s">
        <v>50</v>
      </c>
      <c r="C43" s="11" t="s">
        <v>18</v>
      </c>
      <c r="D43" s="23" t="s">
        <v>19</v>
      </c>
      <c r="E43" s="24">
        <f>E44+E45+E46+E47</f>
        <v>218747.84444000002</v>
      </c>
      <c r="F43" s="25">
        <f>F44+F45+F46+F47</f>
        <v>35064.436999999998</v>
      </c>
      <c r="G43" s="25">
        <f>G44+G45+G46+G47</f>
        <v>41922.199999999997</v>
      </c>
      <c r="H43" s="79">
        <f>H44+H45+H46+H47</f>
        <v>45412.995719999999</v>
      </c>
      <c r="I43" s="80"/>
      <c r="J43" s="80"/>
      <c r="K43" s="80"/>
      <c r="L43" s="81"/>
      <c r="M43" s="25">
        <f>M44+M45+M46+M47</f>
        <v>47229.515549999996</v>
      </c>
      <c r="N43" s="82">
        <f>N44+N45+N46+N47</f>
        <v>49118.696170000003</v>
      </c>
      <c r="O43" s="83" t="s">
        <v>51</v>
      </c>
    </row>
    <row r="44" spans="1:15" ht="23.25" customHeight="1" x14ac:dyDescent="0.25">
      <c r="A44" s="36"/>
      <c r="B44" s="35"/>
      <c r="C44" s="11"/>
      <c r="D44" s="31" t="s">
        <v>21</v>
      </c>
      <c r="E44" s="24">
        <f>F44+G44+H44+M44+N44</f>
        <v>0</v>
      </c>
      <c r="F44" s="25">
        <f>F52+F57+F62</f>
        <v>0</v>
      </c>
      <c r="G44" s="25">
        <f>G52+G57+G62</f>
        <v>0</v>
      </c>
      <c r="H44" s="79">
        <f>H52+H57+H62</f>
        <v>0</v>
      </c>
      <c r="I44" s="80"/>
      <c r="J44" s="80"/>
      <c r="K44" s="80"/>
      <c r="L44" s="81"/>
      <c r="M44" s="25">
        <f>M52+M57+M62</f>
        <v>0</v>
      </c>
      <c r="N44" s="25">
        <f>N52+N57+N62</f>
        <v>0</v>
      </c>
      <c r="O44" s="83"/>
    </row>
    <row r="45" spans="1:15" ht="18.75" x14ac:dyDescent="0.25">
      <c r="A45" s="36"/>
      <c r="B45" s="35"/>
      <c r="C45" s="11"/>
      <c r="D45" s="31" t="s">
        <v>22</v>
      </c>
      <c r="E45" s="24">
        <f>F45+G45+H45+M45+N45</f>
        <v>0</v>
      </c>
      <c r="F45" s="25">
        <f t="shared" ref="F45:H47" si="7">F53+F58+F63</f>
        <v>0</v>
      </c>
      <c r="G45" s="25">
        <f t="shared" si="7"/>
        <v>0</v>
      </c>
      <c r="H45" s="79">
        <f t="shared" si="7"/>
        <v>0</v>
      </c>
      <c r="I45" s="80"/>
      <c r="J45" s="80"/>
      <c r="K45" s="80"/>
      <c r="L45" s="81"/>
      <c r="M45" s="25">
        <f t="shared" ref="M45:N47" si="8">M53+M58+M63</f>
        <v>0</v>
      </c>
      <c r="N45" s="25">
        <f t="shared" si="8"/>
        <v>0</v>
      </c>
      <c r="O45" s="83"/>
    </row>
    <row r="46" spans="1:15" ht="23.25" customHeight="1" x14ac:dyDescent="0.25">
      <c r="A46" s="36"/>
      <c r="B46" s="35"/>
      <c r="C46" s="11"/>
      <c r="D46" s="31" t="s">
        <v>23</v>
      </c>
      <c r="E46" s="24">
        <f>F46+G46+H46+M46+N46</f>
        <v>218747.84444000002</v>
      </c>
      <c r="F46" s="25">
        <f t="shared" si="7"/>
        <v>35064.436999999998</v>
      </c>
      <c r="G46" s="25">
        <f t="shared" si="7"/>
        <v>41922.199999999997</v>
      </c>
      <c r="H46" s="79">
        <f t="shared" si="7"/>
        <v>45412.995719999999</v>
      </c>
      <c r="I46" s="80"/>
      <c r="J46" s="80"/>
      <c r="K46" s="80"/>
      <c r="L46" s="81"/>
      <c r="M46" s="25">
        <f t="shared" si="8"/>
        <v>47229.515549999996</v>
      </c>
      <c r="N46" s="25">
        <f t="shared" si="8"/>
        <v>49118.696170000003</v>
      </c>
      <c r="O46" s="83"/>
    </row>
    <row r="47" spans="1:15" ht="18.75" x14ac:dyDescent="0.25">
      <c r="A47" s="36"/>
      <c r="B47" s="35"/>
      <c r="C47" s="11"/>
      <c r="D47" s="31" t="s">
        <v>24</v>
      </c>
      <c r="E47" s="24">
        <f>F47+G47+H47+M47+N47</f>
        <v>0</v>
      </c>
      <c r="F47" s="25">
        <f t="shared" si="7"/>
        <v>0</v>
      </c>
      <c r="G47" s="25">
        <f t="shared" si="7"/>
        <v>0</v>
      </c>
      <c r="H47" s="79">
        <f t="shared" si="7"/>
        <v>0</v>
      </c>
      <c r="I47" s="80"/>
      <c r="J47" s="80"/>
      <c r="K47" s="80"/>
      <c r="L47" s="81"/>
      <c r="M47" s="25">
        <f t="shared" si="8"/>
        <v>0</v>
      </c>
      <c r="N47" s="25">
        <f t="shared" si="8"/>
        <v>0</v>
      </c>
      <c r="O47" s="83"/>
    </row>
    <row r="48" spans="1:15" x14ac:dyDescent="0.25">
      <c r="A48" s="36"/>
      <c r="B48" s="35" t="s">
        <v>52</v>
      </c>
      <c r="C48" s="10"/>
      <c r="D48" s="42"/>
      <c r="E48" s="43" t="s">
        <v>28</v>
      </c>
      <c r="F48" s="44" t="s">
        <v>9</v>
      </c>
      <c r="G48" s="44" t="s">
        <v>10</v>
      </c>
      <c r="H48" s="43" t="s">
        <v>29</v>
      </c>
      <c r="I48" s="43" t="s">
        <v>30</v>
      </c>
      <c r="J48" s="43"/>
      <c r="K48" s="43"/>
      <c r="L48" s="43"/>
      <c r="M48" s="44" t="s">
        <v>12</v>
      </c>
      <c r="N48" s="84" t="s">
        <v>13</v>
      </c>
      <c r="O48" s="83"/>
    </row>
    <row r="49" spans="1:15" ht="59.25" customHeight="1" x14ac:dyDescent="0.25">
      <c r="A49" s="36"/>
      <c r="B49" s="35"/>
      <c r="C49" s="10"/>
      <c r="D49" s="42"/>
      <c r="E49" s="43"/>
      <c r="F49" s="44"/>
      <c r="G49" s="44"/>
      <c r="H49" s="43"/>
      <c r="I49" s="46" t="s">
        <v>31</v>
      </c>
      <c r="J49" s="46" t="s">
        <v>32</v>
      </c>
      <c r="K49" s="46" t="s">
        <v>33</v>
      </c>
      <c r="L49" s="46" t="s">
        <v>34</v>
      </c>
      <c r="M49" s="44"/>
      <c r="N49" s="84"/>
      <c r="O49" s="83"/>
    </row>
    <row r="50" spans="1:15" ht="42" customHeight="1" x14ac:dyDescent="0.25">
      <c r="A50" s="47"/>
      <c r="B50" s="35"/>
      <c r="C50" s="10"/>
      <c r="D50" s="42"/>
      <c r="E50" s="48">
        <v>100</v>
      </c>
      <c r="F50" s="49">
        <v>100</v>
      </c>
      <c r="G50" s="49">
        <v>100</v>
      </c>
      <c r="H50" s="48">
        <v>100</v>
      </c>
      <c r="I50" s="48">
        <v>22</v>
      </c>
      <c r="J50" s="48">
        <v>45</v>
      </c>
      <c r="K50" s="48">
        <v>67</v>
      </c>
      <c r="L50" s="48">
        <v>100</v>
      </c>
      <c r="M50" s="49">
        <v>100</v>
      </c>
      <c r="N50" s="85">
        <v>100</v>
      </c>
      <c r="O50" s="83"/>
    </row>
    <row r="51" spans="1:15" ht="17.25" customHeight="1" x14ac:dyDescent="0.25">
      <c r="A51" s="78" t="s">
        <v>53</v>
      </c>
      <c r="B51" s="86" t="s">
        <v>54</v>
      </c>
      <c r="C51" s="11" t="s">
        <v>18</v>
      </c>
      <c r="D51" s="23" t="s">
        <v>19</v>
      </c>
      <c r="E51" s="24">
        <f>E52+E53+E54+E55</f>
        <v>214547.84444000002</v>
      </c>
      <c r="F51" s="25">
        <f>F52+F53+F54+F55</f>
        <v>35064.436999999998</v>
      </c>
      <c r="G51" s="25">
        <f>G52+G53+G54+G55</f>
        <v>37722.199999999997</v>
      </c>
      <c r="H51" s="79">
        <f>H52+H53+H54+H55</f>
        <v>45412.995719999999</v>
      </c>
      <c r="I51" s="80"/>
      <c r="J51" s="80"/>
      <c r="K51" s="80"/>
      <c r="L51" s="81"/>
      <c r="M51" s="25">
        <f>M52+M53+M54+M55</f>
        <v>47229.515549999996</v>
      </c>
      <c r="N51" s="82">
        <f>N52+N53+N54+N55</f>
        <v>49118.696170000003</v>
      </c>
      <c r="O51" s="83"/>
    </row>
    <row r="52" spans="1:15" ht="22.5" x14ac:dyDescent="0.25">
      <c r="A52" s="78"/>
      <c r="B52" s="86"/>
      <c r="C52" s="11"/>
      <c r="D52" s="31" t="s">
        <v>21</v>
      </c>
      <c r="E52" s="24">
        <f>F52+G52+H52+M52+N52</f>
        <v>0</v>
      </c>
      <c r="F52" s="25">
        <v>0</v>
      </c>
      <c r="G52" s="25">
        <v>0</v>
      </c>
      <c r="H52" s="79">
        <v>0</v>
      </c>
      <c r="I52" s="80"/>
      <c r="J52" s="80"/>
      <c r="K52" s="80"/>
      <c r="L52" s="81"/>
      <c r="M52" s="25">
        <v>0</v>
      </c>
      <c r="N52" s="25">
        <v>0</v>
      </c>
      <c r="O52" s="83"/>
    </row>
    <row r="53" spans="1:15" ht="18.75" x14ac:dyDescent="0.25">
      <c r="A53" s="78"/>
      <c r="B53" s="86"/>
      <c r="C53" s="11"/>
      <c r="D53" s="31" t="s">
        <v>22</v>
      </c>
      <c r="E53" s="24">
        <f>F53+G53+H53+M53+N53</f>
        <v>0</v>
      </c>
      <c r="F53" s="25">
        <v>0</v>
      </c>
      <c r="G53" s="25">
        <v>0</v>
      </c>
      <c r="H53" s="79">
        <v>0</v>
      </c>
      <c r="I53" s="80"/>
      <c r="J53" s="80"/>
      <c r="K53" s="80"/>
      <c r="L53" s="81"/>
      <c r="M53" s="25">
        <v>0</v>
      </c>
      <c r="N53" s="25">
        <v>0</v>
      </c>
      <c r="O53" s="83"/>
    </row>
    <row r="54" spans="1:15" ht="22.5" x14ac:dyDescent="0.25">
      <c r="A54" s="78"/>
      <c r="B54" s="86"/>
      <c r="C54" s="11"/>
      <c r="D54" s="31" t="s">
        <v>23</v>
      </c>
      <c r="E54" s="24">
        <f>F54+G54+H54+M54+N54</f>
        <v>214547.84444000002</v>
      </c>
      <c r="F54" s="25">
        <f>35664.437-600</f>
        <v>35064.436999999998</v>
      </c>
      <c r="G54" s="87">
        <f>36872.2+850</f>
        <v>37722.199999999997</v>
      </c>
      <c r="H54" s="88">
        <v>45412.995719999999</v>
      </c>
      <c r="I54" s="89"/>
      <c r="J54" s="89"/>
      <c r="K54" s="89"/>
      <c r="L54" s="90"/>
      <c r="M54" s="41">
        <v>47229.515549999996</v>
      </c>
      <c r="N54" s="91">
        <v>49118.696170000003</v>
      </c>
      <c r="O54" s="83"/>
    </row>
    <row r="55" spans="1:15" ht="18.75" x14ac:dyDescent="0.25">
      <c r="A55" s="78"/>
      <c r="B55" s="86"/>
      <c r="C55" s="11"/>
      <c r="D55" s="31" t="s">
        <v>24</v>
      </c>
      <c r="E55" s="24">
        <f>F55+G55+H55+M55+N55</f>
        <v>0</v>
      </c>
      <c r="F55" s="25">
        <v>0</v>
      </c>
      <c r="G55" s="25">
        <v>0</v>
      </c>
      <c r="H55" s="79">
        <v>0</v>
      </c>
      <c r="I55" s="80"/>
      <c r="J55" s="80"/>
      <c r="K55" s="80"/>
      <c r="L55" s="81"/>
      <c r="M55" s="25">
        <v>0</v>
      </c>
      <c r="N55" s="25">
        <v>0</v>
      </c>
      <c r="O55" s="83"/>
    </row>
    <row r="56" spans="1:15" ht="17.25" customHeight="1" x14ac:dyDescent="0.25">
      <c r="A56" s="78" t="s">
        <v>55</v>
      </c>
      <c r="B56" s="86" t="s">
        <v>56</v>
      </c>
      <c r="C56" s="11" t="s">
        <v>18</v>
      </c>
      <c r="D56" s="23" t="s">
        <v>19</v>
      </c>
      <c r="E56" s="24">
        <f>E57+E58+E59+E60</f>
        <v>200</v>
      </c>
      <c r="F56" s="25">
        <f>F57+F58+F59+F60</f>
        <v>0</v>
      </c>
      <c r="G56" s="25">
        <f>G57+G58+G59+G60</f>
        <v>200</v>
      </c>
      <c r="H56" s="79">
        <f>H57+H58+H59+H60</f>
        <v>0</v>
      </c>
      <c r="I56" s="80"/>
      <c r="J56" s="80"/>
      <c r="K56" s="80"/>
      <c r="L56" s="81"/>
      <c r="M56" s="25">
        <v>0</v>
      </c>
      <c r="N56" s="25">
        <v>0</v>
      </c>
      <c r="O56" s="83"/>
    </row>
    <row r="57" spans="1:15" ht="22.5" x14ac:dyDescent="0.25">
      <c r="A57" s="78"/>
      <c r="B57" s="86"/>
      <c r="C57" s="11"/>
      <c r="D57" s="31" t="s">
        <v>21</v>
      </c>
      <c r="E57" s="24">
        <f>F57+G57+H57+M57+N57</f>
        <v>0</v>
      </c>
      <c r="F57" s="25">
        <v>0</v>
      </c>
      <c r="G57" s="25">
        <v>0</v>
      </c>
      <c r="H57" s="79">
        <v>0</v>
      </c>
      <c r="I57" s="80"/>
      <c r="J57" s="80"/>
      <c r="K57" s="80"/>
      <c r="L57" s="81"/>
      <c r="M57" s="25">
        <v>0</v>
      </c>
      <c r="N57" s="82">
        <v>0</v>
      </c>
      <c r="O57" s="83"/>
    </row>
    <row r="58" spans="1:15" ht="18.75" x14ac:dyDescent="0.25">
      <c r="A58" s="78"/>
      <c r="B58" s="86"/>
      <c r="C58" s="11"/>
      <c r="D58" s="31" t="s">
        <v>22</v>
      </c>
      <c r="E58" s="24">
        <f>F58+G58+H58+M58+N58</f>
        <v>0</v>
      </c>
      <c r="F58" s="25">
        <v>0</v>
      </c>
      <c r="G58" s="25">
        <v>0</v>
      </c>
      <c r="H58" s="79">
        <v>0</v>
      </c>
      <c r="I58" s="80"/>
      <c r="J58" s="80"/>
      <c r="K58" s="80"/>
      <c r="L58" s="81"/>
      <c r="M58" s="25">
        <v>0</v>
      </c>
      <c r="N58" s="82">
        <v>0</v>
      </c>
      <c r="O58" s="83"/>
    </row>
    <row r="59" spans="1:15" ht="22.5" x14ac:dyDescent="0.25">
      <c r="A59" s="78"/>
      <c r="B59" s="86"/>
      <c r="C59" s="11"/>
      <c r="D59" s="31" t="s">
        <v>23</v>
      </c>
      <c r="E59" s="24">
        <f>F59+G59+H59+M59+N59</f>
        <v>200</v>
      </c>
      <c r="F59" s="25">
        <v>0</v>
      </c>
      <c r="G59" s="87">
        <v>200</v>
      </c>
      <c r="H59" s="79">
        <v>0</v>
      </c>
      <c r="I59" s="80"/>
      <c r="J59" s="80"/>
      <c r="K59" s="80"/>
      <c r="L59" s="81"/>
      <c r="M59" s="25">
        <v>0</v>
      </c>
      <c r="N59" s="82">
        <f>M59</f>
        <v>0</v>
      </c>
      <c r="O59" s="83"/>
    </row>
    <row r="60" spans="1:15" ht="18.75" x14ac:dyDescent="0.25">
      <c r="A60" s="78"/>
      <c r="B60" s="86"/>
      <c r="C60" s="11"/>
      <c r="D60" s="31" t="s">
        <v>24</v>
      </c>
      <c r="E60" s="24">
        <f>F60+G60+H60+M60+N60</f>
        <v>0</v>
      </c>
      <c r="F60" s="25">
        <v>0</v>
      </c>
      <c r="G60" s="25">
        <v>0</v>
      </c>
      <c r="H60" s="79">
        <v>0</v>
      </c>
      <c r="I60" s="80"/>
      <c r="J60" s="80"/>
      <c r="K60" s="80"/>
      <c r="L60" s="81"/>
      <c r="M60" s="25">
        <v>0</v>
      </c>
      <c r="N60" s="82">
        <v>0</v>
      </c>
      <c r="O60" s="83"/>
    </row>
    <row r="61" spans="1:15" ht="18.75" x14ac:dyDescent="0.25">
      <c r="A61" s="78" t="s">
        <v>57</v>
      </c>
      <c r="B61" s="86" t="s">
        <v>58</v>
      </c>
      <c r="C61" s="11" t="s">
        <v>18</v>
      </c>
      <c r="D61" s="23" t="s">
        <v>19</v>
      </c>
      <c r="E61" s="24">
        <f>E62+E63+E64+E65</f>
        <v>4000</v>
      </c>
      <c r="F61" s="25">
        <f>F62+F63+F64+F65</f>
        <v>0</v>
      </c>
      <c r="G61" s="25">
        <f>G62+G63+G64+G65</f>
        <v>4000</v>
      </c>
      <c r="H61" s="79">
        <f>H62+H63+H64+H65</f>
        <v>0</v>
      </c>
      <c r="I61" s="80"/>
      <c r="J61" s="80"/>
      <c r="K61" s="80"/>
      <c r="L61" s="81"/>
      <c r="M61" s="25">
        <f>M62+M63+M64+M65</f>
        <v>0</v>
      </c>
      <c r="N61" s="25">
        <f>N62+N63+N64+N65</f>
        <v>0</v>
      </c>
      <c r="O61" s="83"/>
    </row>
    <row r="62" spans="1:15" ht="22.5" x14ac:dyDescent="0.25">
      <c r="A62" s="78"/>
      <c r="B62" s="86"/>
      <c r="C62" s="11"/>
      <c r="D62" s="31" t="s">
        <v>21</v>
      </c>
      <c r="E62" s="24">
        <f>F62+G62+H62+M62+N62</f>
        <v>0</v>
      </c>
      <c r="F62" s="25">
        <v>0</v>
      </c>
      <c r="G62" s="25">
        <v>0</v>
      </c>
      <c r="H62" s="79">
        <v>0</v>
      </c>
      <c r="I62" s="80"/>
      <c r="J62" s="80"/>
      <c r="K62" s="80"/>
      <c r="L62" s="81"/>
      <c r="M62" s="25">
        <v>0</v>
      </c>
      <c r="N62" s="82">
        <v>0</v>
      </c>
      <c r="O62" s="83"/>
    </row>
    <row r="63" spans="1:15" ht="18.75" x14ac:dyDescent="0.25">
      <c r="A63" s="78"/>
      <c r="B63" s="86"/>
      <c r="C63" s="11"/>
      <c r="D63" s="31" t="s">
        <v>22</v>
      </c>
      <c r="E63" s="24">
        <f>F63+G63+H63+M63+N63</f>
        <v>0</v>
      </c>
      <c r="F63" s="25">
        <v>0</v>
      </c>
      <c r="G63" s="25">
        <v>0</v>
      </c>
      <c r="H63" s="79">
        <v>0</v>
      </c>
      <c r="I63" s="80"/>
      <c r="J63" s="80"/>
      <c r="K63" s="80"/>
      <c r="L63" s="81"/>
      <c r="M63" s="25">
        <v>0</v>
      </c>
      <c r="N63" s="82">
        <v>0</v>
      </c>
      <c r="O63" s="83"/>
    </row>
    <row r="64" spans="1:15" ht="22.5" x14ac:dyDescent="0.25">
      <c r="A64" s="78"/>
      <c r="B64" s="86"/>
      <c r="C64" s="11"/>
      <c r="D64" s="31" t="s">
        <v>23</v>
      </c>
      <c r="E64" s="24">
        <f>F64+G64+H64+M64+N64</f>
        <v>4000</v>
      </c>
      <c r="F64" s="25">
        <v>0</v>
      </c>
      <c r="G64" s="87">
        <v>4000</v>
      </c>
      <c r="H64" s="88">
        <f>4000*0</f>
        <v>0</v>
      </c>
      <c r="I64" s="89"/>
      <c r="J64" s="89"/>
      <c r="K64" s="89"/>
      <c r="L64" s="90"/>
      <c r="M64" s="25">
        <v>0</v>
      </c>
      <c r="N64" s="82">
        <f>M64</f>
        <v>0</v>
      </c>
      <c r="O64" s="83"/>
    </row>
    <row r="65" spans="1:15" ht="18.75" x14ac:dyDescent="0.25">
      <c r="A65" s="78"/>
      <c r="B65" s="86"/>
      <c r="C65" s="11"/>
      <c r="D65" s="31" t="s">
        <v>24</v>
      </c>
      <c r="E65" s="24">
        <f>F65+G65+H65+M65+N65</f>
        <v>0</v>
      </c>
      <c r="F65" s="25">
        <v>0</v>
      </c>
      <c r="G65" s="25">
        <v>0</v>
      </c>
      <c r="H65" s="79">
        <v>0</v>
      </c>
      <c r="I65" s="80"/>
      <c r="J65" s="80"/>
      <c r="K65" s="80"/>
      <c r="L65" s="81"/>
      <c r="M65" s="25">
        <v>0</v>
      </c>
      <c r="N65" s="82">
        <v>0</v>
      </c>
      <c r="O65" s="83"/>
    </row>
    <row r="66" spans="1:15" ht="17.25" customHeight="1" x14ac:dyDescent="0.25">
      <c r="A66" s="34" t="s">
        <v>35</v>
      </c>
      <c r="B66" s="35" t="s">
        <v>59</v>
      </c>
      <c r="C66" s="11" t="s">
        <v>18</v>
      </c>
      <c r="D66" s="23" t="s">
        <v>19</v>
      </c>
      <c r="E66" s="24">
        <f>E67+E68+E69+E70</f>
        <v>3133.8768699999996</v>
      </c>
      <c r="F66" s="25">
        <f>F67+F68+F69+F70</f>
        <v>651.15895</v>
      </c>
      <c r="G66" s="25">
        <f>G67+G68+G69+G70</f>
        <v>604.23942</v>
      </c>
      <c r="H66" s="79">
        <f>H67+H68+H69+H70</f>
        <v>619.75569999999993</v>
      </c>
      <c r="I66" s="80"/>
      <c r="J66" s="80"/>
      <c r="K66" s="80"/>
      <c r="L66" s="81"/>
      <c r="M66" s="25">
        <f>M67+M68+M69+M70</f>
        <v>632.92891000000009</v>
      </c>
      <c r="N66" s="82">
        <f>N67+N68+N69+N70</f>
        <v>625.79389000000003</v>
      </c>
      <c r="O66" s="83"/>
    </row>
    <row r="67" spans="1:15" ht="22.5" x14ac:dyDescent="0.25">
      <c r="A67" s="36"/>
      <c r="B67" s="35"/>
      <c r="C67" s="11"/>
      <c r="D67" s="31" t="s">
        <v>21</v>
      </c>
      <c r="E67" s="24">
        <f>F67+G67+H67+M67+N67</f>
        <v>1112.60484</v>
      </c>
      <c r="F67" s="25">
        <v>224.04754</v>
      </c>
      <c r="G67" s="25">
        <v>207.9067</v>
      </c>
      <c r="H67" s="92">
        <f>211.96*0+211.95645</f>
        <v>211.95644999999999</v>
      </c>
      <c r="I67" s="93"/>
      <c r="J67" s="93"/>
      <c r="K67" s="93"/>
      <c r="L67" s="94"/>
      <c r="M67" s="41">
        <v>230.89247</v>
      </c>
      <c r="N67" s="95">
        <f>237.8*0+237.80168</f>
        <v>237.80168</v>
      </c>
      <c r="O67" s="83"/>
    </row>
    <row r="68" spans="1:15" ht="18.75" x14ac:dyDescent="0.25">
      <c r="A68" s="36"/>
      <c r="B68" s="35"/>
      <c r="C68" s="11"/>
      <c r="D68" s="31" t="s">
        <v>22</v>
      </c>
      <c r="E68" s="24">
        <f>F68+G68+H68+M68+N68</f>
        <v>1296.7529999999999</v>
      </c>
      <c r="F68" s="25">
        <v>285.15141</v>
      </c>
      <c r="G68" s="25">
        <v>264.60852999999997</v>
      </c>
      <c r="H68" s="92">
        <f>259.06*0+259.05788</f>
        <v>259.05788000000001</v>
      </c>
      <c r="I68" s="93">
        <v>247.63</v>
      </c>
      <c r="J68" s="93">
        <v>247.63</v>
      </c>
      <c r="K68" s="93">
        <v>247.63</v>
      </c>
      <c r="L68" s="94">
        <v>247.63</v>
      </c>
      <c r="M68" s="41">
        <v>250.1335</v>
      </c>
      <c r="N68" s="95">
        <f>237.81*0+237.80168</f>
        <v>237.80168</v>
      </c>
      <c r="O68" s="83"/>
    </row>
    <row r="69" spans="1:15" ht="22.5" customHeight="1" x14ac:dyDescent="0.25">
      <c r="A69" s="36"/>
      <c r="B69" s="35"/>
      <c r="C69" s="11"/>
      <c r="D69" s="31" t="s">
        <v>23</v>
      </c>
      <c r="E69" s="24">
        <f>F69+G69+H69+M69+N69</f>
        <v>724.51903000000004</v>
      </c>
      <c r="F69" s="25">
        <v>141.96</v>
      </c>
      <c r="G69" s="25">
        <f>131.73-0.00581</f>
        <v>131.72418999999999</v>
      </c>
      <c r="H69" s="92">
        <f>148.75*0+148.74137</f>
        <v>148.74136999999999</v>
      </c>
      <c r="I69" s="93">
        <v>144.82</v>
      </c>
      <c r="J69" s="93">
        <v>144.82</v>
      </c>
      <c r="K69" s="93">
        <v>144.82</v>
      </c>
      <c r="L69" s="94">
        <v>144.82</v>
      </c>
      <c r="M69" s="41">
        <f>151.91*0+151.90294</f>
        <v>151.90294</v>
      </c>
      <c r="N69" s="95">
        <f>150.2*0+150.19053</f>
        <v>150.19053</v>
      </c>
      <c r="O69" s="83"/>
    </row>
    <row r="70" spans="1:15" ht="18.75" x14ac:dyDescent="0.25">
      <c r="A70" s="36"/>
      <c r="B70" s="35"/>
      <c r="C70" s="11"/>
      <c r="D70" s="31" t="s">
        <v>24</v>
      </c>
      <c r="E70" s="24">
        <f>F70+G70+H70+M70+N70</f>
        <v>0</v>
      </c>
      <c r="F70" s="25">
        <v>0</v>
      </c>
      <c r="G70" s="25">
        <v>0</v>
      </c>
      <c r="H70" s="88">
        <v>0</v>
      </c>
      <c r="I70" s="89"/>
      <c r="J70" s="89"/>
      <c r="K70" s="89"/>
      <c r="L70" s="90"/>
      <c r="M70" s="96">
        <v>0</v>
      </c>
      <c r="N70" s="95">
        <v>0</v>
      </c>
      <c r="O70" s="83"/>
    </row>
    <row r="71" spans="1:15" ht="42" customHeight="1" x14ac:dyDescent="0.25">
      <c r="A71" s="36"/>
      <c r="B71" s="35" t="s">
        <v>60</v>
      </c>
      <c r="C71" s="10"/>
      <c r="D71" s="42"/>
      <c r="E71" s="43" t="s">
        <v>28</v>
      </c>
      <c r="F71" s="44" t="s">
        <v>9</v>
      </c>
      <c r="G71" s="44" t="s">
        <v>10</v>
      </c>
      <c r="H71" s="43" t="s">
        <v>29</v>
      </c>
      <c r="I71" s="43" t="s">
        <v>30</v>
      </c>
      <c r="J71" s="43"/>
      <c r="K71" s="43"/>
      <c r="L71" s="43"/>
      <c r="M71" s="44" t="s">
        <v>12</v>
      </c>
      <c r="N71" s="84" t="s">
        <v>13</v>
      </c>
      <c r="O71" s="83"/>
    </row>
    <row r="72" spans="1:15" ht="45.95" customHeight="1" x14ac:dyDescent="0.25">
      <c r="A72" s="36"/>
      <c r="B72" s="35"/>
      <c r="C72" s="10"/>
      <c r="D72" s="42"/>
      <c r="E72" s="43"/>
      <c r="F72" s="44"/>
      <c r="G72" s="44"/>
      <c r="H72" s="43"/>
      <c r="I72" s="46" t="s">
        <v>31</v>
      </c>
      <c r="J72" s="46" t="s">
        <v>32</v>
      </c>
      <c r="K72" s="46" t="s">
        <v>33</v>
      </c>
      <c r="L72" s="46" t="s">
        <v>34</v>
      </c>
      <c r="M72" s="44"/>
      <c r="N72" s="84"/>
      <c r="O72" s="83"/>
    </row>
    <row r="73" spans="1:15" ht="36.950000000000003" customHeight="1" x14ac:dyDescent="0.25">
      <c r="A73" s="47"/>
      <c r="B73" s="35"/>
      <c r="C73" s="10"/>
      <c r="D73" s="42"/>
      <c r="E73" s="48">
        <v>1</v>
      </c>
      <c r="F73" s="49">
        <v>1</v>
      </c>
      <c r="G73" s="49">
        <v>1</v>
      </c>
      <c r="H73" s="48">
        <v>1</v>
      </c>
      <c r="I73" s="48">
        <v>0</v>
      </c>
      <c r="J73" s="48">
        <v>0</v>
      </c>
      <c r="K73" s="48">
        <v>0</v>
      </c>
      <c r="L73" s="48">
        <v>1</v>
      </c>
      <c r="M73" s="49">
        <v>1</v>
      </c>
      <c r="N73" s="85">
        <v>1</v>
      </c>
      <c r="O73" s="83"/>
    </row>
    <row r="74" spans="1:15" ht="17.25" customHeight="1" x14ac:dyDescent="0.25">
      <c r="A74" s="34" t="s">
        <v>61</v>
      </c>
      <c r="B74" s="51" t="s">
        <v>36</v>
      </c>
      <c r="C74" s="11" t="s">
        <v>37</v>
      </c>
      <c r="D74" s="97" t="s">
        <v>19</v>
      </c>
      <c r="E74" s="24">
        <f>E75+E76+E77+E78</f>
        <v>5720.5516700000007</v>
      </c>
      <c r="F74" s="25">
        <f>F75+F76+F77+F78</f>
        <v>1809.0170700000001</v>
      </c>
      <c r="G74" s="25">
        <f>G75+G76+G77+G78</f>
        <v>2142.2566400000001</v>
      </c>
      <c r="H74" s="98">
        <f>H75+H76+H77+H78</f>
        <v>1769.2779599999999</v>
      </c>
      <c r="I74" s="98"/>
      <c r="J74" s="98"/>
      <c r="K74" s="98"/>
      <c r="L74" s="98"/>
      <c r="M74" s="25">
        <v>0</v>
      </c>
      <c r="N74" s="25">
        <v>0</v>
      </c>
      <c r="O74" s="83"/>
    </row>
    <row r="75" spans="1:15" ht="22.5" x14ac:dyDescent="0.25">
      <c r="A75" s="36"/>
      <c r="B75" s="51"/>
      <c r="C75" s="11"/>
      <c r="D75" s="31" t="s">
        <v>21</v>
      </c>
      <c r="E75" s="24">
        <f>F75+G75+H75+M75+N75</f>
        <v>5720.5516700000007</v>
      </c>
      <c r="F75" s="25">
        <v>1809.0170700000001</v>
      </c>
      <c r="G75" s="25">
        <v>2142.2566400000001</v>
      </c>
      <c r="H75" s="99">
        <v>1769.2779599999999</v>
      </c>
      <c r="I75" s="99"/>
      <c r="J75" s="99"/>
      <c r="K75" s="99"/>
      <c r="L75" s="99"/>
      <c r="M75" s="25">
        <v>0</v>
      </c>
      <c r="N75" s="25">
        <v>0</v>
      </c>
      <c r="O75" s="83"/>
    </row>
    <row r="76" spans="1:15" ht="18.75" x14ac:dyDescent="0.25">
      <c r="A76" s="36"/>
      <c r="B76" s="51"/>
      <c r="C76" s="11"/>
      <c r="D76" s="31" t="s">
        <v>22</v>
      </c>
      <c r="E76" s="24">
        <f>F76+G76+H76+M76+N76</f>
        <v>0</v>
      </c>
      <c r="F76" s="25">
        <v>0</v>
      </c>
      <c r="G76" s="25">
        <v>0</v>
      </c>
      <c r="H76" s="98">
        <v>0</v>
      </c>
      <c r="I76" s="98"/>
      <c r="J76" s="98"/>
      <c r="K76" s="98"/>
      <c r="L76" s="98"/>
      <c r="M76" s="25">
        <v>0</v>
      </c>
      <c r="N76" s="25">
        <v>0</v>
      </c>
      <c r="O76" s="83"/>
    </row>
    <row r="77" spans="1:15" ht="22.5" x14ac:dyDescent="0.25">
      <c r="A77" s="36"/>
      <c r="B77" s="51"/>
      <c r="C77" s="11"/>
      <c r="D77" s="31" t="s">
        <v>23</v>
      </c>
      <c r="E77" s="24">
        <f>F77+G77+H77+M77+N77</f>
        <v>0</v>
      </c>
      <c r="F77" s="25">
        <v>0</v>
      </c>
      <c r="G77" s="25">
        <v>0</v>
      </c>
      <c r="H77" s="98">
        <v>0</v>
      </c>
      <c r="I77" s="98"/>
      <c r="J77" s="98"/>
      <c r="K77" s="98"/>
      <c r="L77" s="98"/>
      <c r="M77" s="25">
        <v>0</v>
      </c>
      <c r="N77" s="25">
        <v>0</v>
      </c>
      <c r="O77" s="83"/>
    </row>
    <row r="78" spans="1:15" ht="18.75" x14ac:dyDescent="0.25">
      <c r="A78" s="36"/>
      <c r="B78" s="51"/>
      <c r="C78" s="11"/>
      <c r="D78" s="31" t="s">
        <v>24</v>
      </c>
      <c r="E78" s="24">
        <f>F78+G78+H78+M78+N78</f>
        <v>0</v>
      </c>
      <c r="F78" s="25">
        <v>0</v>
      </c>
      <c r="G78" s="25">
        <v>0</v>
      </c>
      <c r="H78" s="98">
        <v>0</v>
      </c>
      <c r="I78" s="98"/>
      <c r="J78" s="98"/>
      <c r="K78" s="98"/>
      <c r="L78" s="98"/>
      <c r="M78" s="25">
        <v>0</v>
      </c>
      <c r="N78" s="25">
        <v>0</v>
      </c>
      <c r="O78" s="83"/>
    </row>
    <row r="79" spans="1:15" ht="51.75" customHeight="1" x14ac:dyDescent="0.25">
      <c r="A79" s="36"/>
      <c r="B79" s="53" t="s">
        <v>38</v>
      </c>
      <c r="C79" s="54"/>
      <c r="D79" s="31"/>
      <c r="E79" s="56" t="s">
        <v>39</v>
      </c>
      <c r="F79" s="57" t="s">
        <v>9</v>
      </c>
      <c r="G79" s="57" t="s">
        <v>10</v>
      </c>
      <c r="H79" s="58" t="s">
        <v>11</v>
      </c>
      <c r="I79" s="59"/>
      <c r="J79" s="59"/>
      <c r="K79" s="59"/>
      <c r="L79" s="60"/>
      <c r="M79" s="57" t="s">
        <v>12</v>
      </c>
      <c r="N79" s="61" t="s">
        <v>13</v>
      </c>
      <c r="O79" s="83"/>
    </row>
    <row r="80" spans="1:15" ht="72.75" customHeight="1" x14ac:dyDescent="0.25">
      <c r="A80" s="47"/>
      <c r="B80" s="62"/>
      <c r="C80" s="63"/>
      <c r="D80" s="31"/>
      <c r="E80" s="65" t="s">
        <v>40</v>
      </c>
      <c r="F80" s="66">
        <v>101.28</v>
      </c>
      <c r="G80" s="67">
        <v>107.89</v>
      </c>
      <c r="H80" s="100">
        <f>L80</f>
        <v>106.68</v>
      </c>
      <c r="I80" s="69" t="s">
        <v>40</v>
      </c>
      <c r="J80" s="69" t="s">
        <v>40</v>
      </c>
      <c r="K80" s="69" t="s">
        <v>40</v>
      </c>
      <c r="L80" s="69">
        <v>106.68</v>
      </c>
      <c r="M80" s="70" t="s">
        <v>40</v>
      </c>
      <c r="N80" s="70" t="s">
        <v>40</v>
      </c>
      <c r="O80" s="83"/>
    </row>
    <row r="81" spans="1:15" ht="22.5" customHeight="1" x14ac:dyDescent="0.25">
      <c r="A81" s="34" t="s">
        <v>62</v>
      </c>
      <c r="B81" s="101" t="s">
        <v>63</v>
      </c>
      <c r="C81" s="102" t="s">
        <v>18</v>
      </c>
      <c r="D81" s="103" t="s">
        <v>19</v>
      </c>
      <c r="E81" s="104">
        <f>E82+E83+E84+E85</f>
        <v>20000</v>
      </c>
      <c r="F81" s="96">
        <v>0</v>
      </c>
      <c r="G81" s="96">
        <f>G82+G83+G84+G85</f>
        <v>0</v>
      </c>
      <c r="H81" s="105">
        <f>H82+H83+H84+H85</f>
        <v>0</v>
      </c>
      <c r="I81" s="105"/>
      <c r="J81" s="105"/>
      <c r="K81" s="105"/>
      <c r="L81" s="105"/>
      <c r="M81" s="96">
        <f>M82+M83+M84+M85</f>
        <v>0</v>
      </c>
      <c r="N81" s="41">
        <f>N82+N83+N84+N85</f>
        <v>20000</v>
      </c>
      <c r="O81" s="106" t="s">
        <v>16</v>
      </c>
    </row>
    <row r="82" spans="1:15" ht="18.75" customHeight="1" x14ac:dyDescent="0.25">
      <c r="A82" s="36"/>
      <c r="B82" s="101"/>
      <c r="C82" s="102"/>
      <c r="D82" s="107" t="s">
        <v>21</v>
      </c>
      <c r="E82" s="104">
        <f>F82+G82+H82+M82+N82</f>
        <v>10000</v>
      </c>
      <c r="F82" s="96">
        <v>0</v>
      </c>
      <c r="G82" s="96">
        <v>0</v>
      </c>
      <c r="H82" s="105">
        <v>0</v>
      </c>
      <c r="I82" s="105"/>
      <c r="J82" s="105"/>
      <c r="K82" s="105"/>
      <c r="L82" s="105"/>
      <c r="M82" s="96">
        <v>0</v>
      </c>
      <c r="N82" s="41">
        <v>10000</v>
      </c>
      <c r="O82" s="106"/>
    </row>
    <row r="83" spans="1:15" ht="22.5" customHeight="1" x14ac:dyDescent="0.25">
      <c r="A83" s="36"/>
      <c r="B83" s="101"/>
      <c r="C83" s="102"/>
      <c r="D83" s="107" t="s">
        <v>22</v>
      </c>
      <c r="E83" s="104">
        <f>F83+G83+H83+M83+N83</f>
        <v>0</v>
      </c>
      <c r="F83" s="96">
        <v>0</v>
      </c>
      <c r="G83" s="96">
        <v>0</v>
      </c>
      <c r="H83" s="105">
        <v>0</v>
      </c>
      <c r="I83" s="105"/>
      <c r="J83" s="105"/>
      <c r="K83" s="105"/>
      <c r="L83" s="105"/>
      <c r="M83" s="96">
        <v>0</v>
      </c>
      <c r="N83" s="96">
        <v>0</v>
      </c>
      <c r="O83" s="106"/>
    </row>
    <row r="84" spans="1:15" ht="18.75" customHeight="1" x14ac:dyDescent="0.25">
      <c r="A84" s="36"/>
      <c r="B84" s="101"/>
      <c r="C84" s="102"/>
      <c r="D84" s="107" t="s">
        <v>23</v>
      </c>
      <c r="E84" s="104">
        <f>F84+G84+H84+M84+N84</f>
        <v>10000</v>
      </c>
      <c r="F84" s="96">
        <v>0</v>
      </c>
      <c r="G84" s="96">
        <v>0</v>
      </c>
      <c r="H84" s="105">
        <v>0</v>
      </c>
      <c r="I84" s="105"/>
      <c r="J84" s="105"/>
      <c r="K84" s="105"/>
      <c r="L84" s="105"/>
      <c r="M84" s="96">
        <v>0</v>
      </c>
      <c r="N84" s="41">
        <v>10000</v>
      </c>
      <c r="O84" s="106"/>
    </row>
    <row r="85" spans="1:15" ht="18" customHeight="1" x14ac:dyDescent="0.25">
      <c r="A85" s="36"/>
      <c r="B85" s="101"/>
      <c r="C85" s="102"/>
      <c r="D85" s="107" t="s">
        <v>24</v>
      </c>
      <c r="E85" s="104">
        <f>F85+G85+H85+M85+N85</f>
        <v>0</v>
      </c>
      <c r="F85" s="96">
        <v>0</v>
      </c>
      <c r="G85" s="96">
        <v>0</v>
      </c>
      <c r="H85" s="105">
        <v>0</v>
      </c>
      <c r="I85" s="105"/>
      <c r="J85" s="105"/>
      <c r="K85" s="105"/>
      <c r="L85" s="105"/>
      <c r="M85" s="96">
        <v>0</v>
      </c>
      <c r="N85" s="96">
        <v>0</v>
      </c>
      <c r="O85" s="106"/>
    </row>
    <row r="86" spans="1:15" ht="45.75" hidden="1" customHeight="1" x14ac:dyDescent="0.25">
      <c r="A86" s="36"/>
      <c r="B86" s="108" t="s">
        <v>64</v>
      </c>
      <c r="C86" s="109" t="s">
        <v>18</v>
      </c>
      <c r="D86" s="110"/>
      <c r="E86" s="111" t="s">
        <v>28</v>
      </c>
      <c r="F86" s="112"/>
      <c r="G86" s="113" t="s">
        <v>65</v>
      </c>
      <c r="H86" s="79" t="s">
        <v>65</v>
      </c>
      <c r="I86" s="80" t="s">
        <v>30</v>
      </c>
      <c r="J86" s="80"/>
      <c r="K86" s="80"/>
      <c r="L86" s="81"/>
      <c r="M86" s="114" t="s">
        <v>12</v>
      </c>
      <c r="N86" s="115" t="s">
        <v>13</v>
      </c>
      <c r="O86" s="116"/>
    </row>
    <row r="87" spans="1:15" ht="48" hidden="1" customHeight="1" x14ac:dyDescent="0.25">
      <c r="A87" s="36"/>
      <c r="B87" s="108"/>
      <c r="C87" s="109"/>
      <c r="D87" s="110"/>
      <c r="E87" s="111"/>
      <c r="F87" s="112"/>
      <c r="G87" s="113"/>
      <c r="H87" s="79"/>
      <c r="I87" s="80" t="s">
        <v>66</v>
      </c>
      <c r="J87" s="80" t="s">
        <v>67</v>
      </c>
      <c r="K87" s="80" t="s">
        <v>68</v>
      </c>
      <c r="L87" s="81" t="s">
        <v>69</v>
      </c>
      <c r="M87" s="114"/>
      <c r="N87" s="115"/>
      <c r="O87" s="116"/>
    </row>
    <row r="88" spans="1:15" ht="56.25" hidden="1" customHeight="1" x14ac:dyDescent="0.25">
      <c r="A88" s="36"/>
      <c r="B88" s="108"/>
      <c r="C88" s="109"/>
      <c r="D88" s="110"/>
      <c r="E88" s="117">
        <f>H88</f>
        <v>101.28</v>
      </c>
      <c r="F88" s="118"/>
      <c r="G88" s="118">
        <v>101.28</v>
      </c>
      <c r="H88" s="79">
        <v>101.28</v>
      </c>
      <c r="I88" s="80">
        <v>0</v>
      </c>
      <c r="J88" s="80">
        <v>0</v>
      </c>
      <c r="K88" s="80">
        <v>101.28</v>
      </c>
      <c r="L88" s="81">
        <f>K88</f>
        <v>101.28</v>
      </c>
      <c r="M88" s="119">
        <v>0</v>
      </c>
      <c r="N88" s="120">
        <v>0</v>
      </c>
      <c r="O88" s="116"/>
    </row>
    <row r="89" spans="1:15" ht="36.75" customHeight="1" x14ac:dyDescent="0.25">
      <c r="A89" s="47"/>
      <c r="B89" s="121" t="s">
        <v>70</v>
      </c>
      <c r="C89" s="122" t="s">
        <v>18</v>
      </c>
      <c r="D89" s="123"/>
      <c r="E89" s="124">
        <v>1</v>
      </c>
      <c r="F89" s="125">
        <v>0</v>
      </c>
      <c r="G89" s="125">
        <v>0</v>
      </c>
      <c r="H89" s="126">
        <v>0</v>
      </c>
      <c r="I89" s="127"/>
      <c r="J89" s="127"/>
      <c r="K89" s="127"/>
      <c r="L89" s="128"/>
      <c r="M89" s="125">
        <v>0</v>
      </c>
      <c r="N89" s="129">
        <v>1</v>
      </c>
      <c r="O89" s="130"/>
    </row>
    <row r="90" spans="1:15" ht="31.5" customHeight="1" x14ac:dyDescent="0.25">
      <c r="A90" s="131" t="s">
        <v>41</v>
      </c>
      <c r="B90" s="73" t="s">
        <v>71</v>
      </c>
      <c r="C90" s="132"/>
      <c r="D90" s="23" t="s">
        <v>19</v>
      </c>
      <c r="E90" s="75">
        <f>E91+E92+E93+E94</f>
        <v>247602.27298000001</v>
      </c>
      <c r="F90" s="75">
        <f>F91+F92+F93+F94</f>
        <v>37524.613019999997</v>
      </c>
      <c r="G90" s="133">
        <f>G91+G92+G93+G94</f>
        <v>44668.696059999995</v>
      </c>
      <c r="H90" s="79">
        <f>H91+H92+H93+H94</f>
        <v>47802.02938</v>
      </c>
      <c r="I90" s="80"/>
      <c r="J90" s="80"/>
      <c r="K90" s="80"/>
      <c r="L90" s="81"/>
      <c r="M90" s="75">
        <f>M91+M92+M93+M94</f>
        <v>47862.444459999999</v>
      </c>
      <c r="N90" s="75">
        <f>N91+N92+N93+N94</f>
        <v>69744.490060000011</v>
      </c>
      <c r="O90" s="134"/>
    </row>
    <row r="91" spans="1:15" ht="23.25" customHeight="1" x14ac:dyDescent="0.25">
      <c r="A91" s="131"/>
      <c r="B91" s="73"/>
      <c r="C91" s="132"/>
      <c r="D91" s="31" t="s">
        <v>21</v>
      </c>
      <c r="E91" s="75">
        <f>F91+G91+H91+M91+N91</f>
        <v>16833.156510000001</v>
      </c>
      <c r="F91" s="75">
        <f t="shared" ref="F91:H94" si="9">F39</f>
        <v>2033.0646100000001</v>
      </c>
      <c r="G91" s="133">
        <f t="shared" si="9"/>
        <v>2350.1633400000001</v>
      </c>
      <c r="H91" s="79">
        <f t="shared" si="9"/>
        <v>1981.2344099999998</v>
      </c>
      <c r="I91" s="80"/>
      <c r="J91" s="80"/>
      <c r="K91" s="80"/>
      <c r="L91" s="81"/>
      <c r="M91" s="75">
        <f t="shared" ref="M91:N94" si="10">M39</f>
        <v>230.89247</v>
      </c>
      <c r="N91" s="75">
        <f t="shared" si="10"/>
        <v>10237.80168</v>
      </c>
      <c r="O91" s="134"/>
    </row>
    <row r="92" spans="1:15" ht="22.5" customHeight="1" x14ac:dyDescent="0.25">
      <c r="A92" s="131"/>
      <c r="B92" s="73"/>
      <c r="C92" s="132"/>
      <c r="D92" s="31" t="s">
        <v>22</v>
      </c>
      <c r="E92" s="75">
        <f>F92+G92+H92+M92+N92</f>
        <v>1296.7529999999999</v>
      </c>
      <c r="F92" s="75">
        <f t="shared" si="9"/>
        <v>285.15141</v>
      </c>
      <c r="G92" s="133">
        <f t="shared" si="9"/>
        <v>264.60852999999997</v>
      </c>
      <c r="H92" s="79">
        <f t="shared" si="9"/>
        <v>259.05788000000001</v>
      </c>
      <c r="I92" s="80"/>
      <c r="J92" s="80"/>
      <c r="K92" s="80"/>
      <c r="L92" s="81"/>
      <c r="M92" s="75">
        <f t="shared" si="10"/>
        <v>250.1335</v>
      </c>
      <c r="N92" s="75">
        <f t="shared" si="10"/>
        <v>237.80168</v>
      </c>
      <c r="O92" s="134"/>
    </row>
    <row r="93" spans="1:15" ht="27.75" customHeight="1" x14ac:dyDescent="0.25">
      <c r="A93" s="131"/>
      <c r="B93" s="73"/>
      <c r="C93" s="132"/>
      <c r="D93" s="31" t="s">
        <v>23</v>
      </c>
      <c r="E93" s="75">
        <f>F93+G93+H93+M93+N93</f>
        <v>229472.36347000001</v>
      </c>
      <c r="F93" s="75">
        <f t="shared" si="9"/>
        <v>35206.396999999997</v>
      </c>
      <c r="G93" s="133">
        <f t="shared" si="9"/>
        <v>42053.924189999998</v>
      </c>
      <c r="H93" s="79">
        <f t="shared" si="9"/>
        <v>45561.737090000002</v>
      </c>
      <c r="I93" s="80"/>
      <c r="J93" s="80"/>
      <c r="K93" s="80"/>
      <c r="L93" s="81"/>
      <c r="M93" s="75">
        <f t="shared" si="10"/>
        <v>47381.418489999996</v>
      </c>
      <c r="N93" s="75">
        <f t="shared" si="10"/>
        <v>59268.886700000003</v>
      </c>
      <c r="O93" s="134"/>
    </row>
    <row r="94" spans="1:15" ht="18.75" x14ac:dyDescent="0.25">
      <c r="A94" s="131"/>
      <c r="B94" s="73"/>
      <c r="C94" s="132"/>
      <c r="D94" s="31" t="s">
        <v>24</v>
      </c>
      <c r="E94" s="75">
        <f>F94+G94+H94+M94+N94</f>
        <v>0</v>
      </c>
      <c r="F94" s="75">
        <f t="shared" si="9"/>
        <v>0</v>
      </c>
      <c r="G94" s="75">
        <f t="shared" si="9"/>
        <v>0</v>
      </c>
      <c r="H94" s="79">
        <f t="shared" si="9"/>
        <v>0</v>
      </c>
      <c r="I94" s="80"/>
      <c r="J94" s="80"/>
      <c r="K94" s="80"/>
      <c r="L94" s="81"/>
      <c r="M94" s="75">
        <f t="shared" si="10"/>
        <v>0</v>
      </c>
      <c r="N94" s="75">
        <f t="shared" si="10"/>
        <v>0</v>
      </c>
      <c r="O94" s="134"/>
    </row>
    <row r="95" spans="1:15" ht="18.75" x14ac:dyDescent="0.25">
      <c r="A95" s="135"/>
      <c r="B95" s="136"/>
      <c r="C95" s="137"/>
      <c r="D95" s="138"/>
      <c r="E95" s="139"/>
      <c r="F95" s="140"/>
      <c r="G95" s="140"/>
      <c r="H95" s="139"/>
      <c r="I95" s="139"/>
      <c r="J95" s="139"/>
      <c r="K95" s="139"/>
      <c r="L95" s="139"/>
      <c r="M95" s="141"/>
      <c r="N95" s="141"/>
      <c r="O95" s="142"/>
    </row>
    <row r="96" spans="1:15" ht="18.75" x14ac:dyDescent="0.25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8.75" x14ac:dyDescent="0.25">
      <c r="A97" s="7"/>
      <c r="B97" s="6" t="s">
        <v>72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8" customHeight="1" x14ac:dyDescent="0.25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</row>
    <row r="99" spans="1:15" ht="40.5" customHeight="1" x14ac:dyDescent="0.25">
      <c r="A99" s="8" t="s">
        <v>2</v>
      </c>
      <c r="B99" s="11" t="s">
        <v>3</v>
      </c>
      <c r="C99" s="10" t="s">
        <v>44</v>
      </c>
      <c r="D99" s="10" t="s">
        <v>5</v>
      </c>
      <c r="E99" s="11" t="s">
        <v>45</v>
      </c>
      <c r="F99" s="11" t="s">
        <v>7</v>
      </c>
      <c r="G99" s="11"/>
      <c r="H99" s="11"/>
      <c r="I99" s="11"/>
      <c r="J99" s="11"/>
      <c r="K99" s="11"/>
      <c r="L99" s="11"/>
      <c r="M99" s="11"/>
      <c r="N99" s="11"/>
      <c r="O99" s="11" t="s">
        <v>8</v>
      </c>
    </row>
    <row r="100" spans="1:15" ht="33.75" customHeight="1" x14ac:dyDescent="0.25">
      <c r="A100" s="8"/>
      <c r="B100" s="11"/>
      <c r="C100" s="10"/>
      <c r="D100" s="10"/>
      <c r="E100" s="11"/>
      <c r="F100" s="12" t="s">
        <v>9</v>
      </c>
      <c r="G100" s="12" t="s">
        <v>10</v>
      </c>
      <c r="H100" s="13" t="s">
        <v>11</v>
      </c>
      <c r="I100" s="13"/>
      <c r="J100" s="13"/>
      <c r="K100" s="13"/>
      <c r="L100" s="13"/>
      <c r="M100" s="12" t="s">
        <v>12</v>
      </c>
      <c r="N100" s="12" t="s">
        <v>13</v>
      </c>
      <c r="O100" s="11"/>
    </row>
    <row r="101" spans="1:15" ht="21.75" customHeight="1" x14ac:dyDescent="0.25">
      <c r="A101" s="14">
        <v>1</v>
      </c>
      <c r="B101" s="12">
        <v>2</v>
      </c>
      <c r="C101" s="16">
        <v>3</v>
      </c>
      <c r="D101" s="16">
        <v>4</v>
      </c>
      <c r="E101" s="12">
        <v>5</v>
      </c>
      <c r="F101" s="12">
        <v>6</v>
      </c>
      <c r="G101" s="12">
        <v>7</v>
      </c>
      <c r="H101" s="13">
        <v>8</v>
      </c>
      <c r="I101" s="13"/>
      <c r="J101" s="13"/>
      <c r="K101" s="13"/>
      <c r="L101" s="13"/>
      <c r="M101" s="17">
        <v>9</v>
      </c>
      <c r="N101" s="17">
        <v>10</v>
      </c>
      <c r="O101" s="12">
        <v>11</v>
      </c>
    </row>
    <row r="102" spans="1:15" ht="60.75" customHeight="1" x14ac:dyDescent="0.25">
      <c r="A102" s="18"/>
      <c r="B102" s="19" t="s">
        <v>73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 t="s">
        <v>16</v>
      </c>
    </row>
    <row r="103" spans="1:15" ht="17.25" customHeight="1" x14ac:dyDescent="0.25">
      <c r="A103" s="78" t="s">
        <v>47</v>
      </c>
      <c r="B103" s="22" t="s">
        <v>74</v>
      </c>
      <c r="C103" s="11" t="s">
        <v>18</v>
      </c>
      <c r="D103" s="97" t="s">
        <v>19</v>
      </c>
      <c r="E103" s="144">
        <f>E104+E105+E106+E107</f>
        <v>337644.16577999998</v>
      </c>
      <c r="F103" s="87">
        <f>F104+F105+F106+F107</f>
        <v>57101.383260000002</v>
      </c>
      <c r="G103" s="25">
        <f>G104+G105+G106+G107</f>
        <v>63852.362240000002</v>
      </c>
      <c r="H103" s="79">
        <f>H104+H105+H106+H107</f>
        <v>75271.992660000004</v>
      </c>
      <c r="I103" s="80"/>
      <c r="J103" s="80"/>
      <c r="K103" s="80"/>
      <c r="L103" s="81"/>
      <c r="M103" s="25">
        <f>M104+M105+M106+M107</f>
        <v>69396.900800000018</v>
      </c>
      <c r="N103" s="25">
        <f>N104+N105+N106+N107</f>
        <v>72021.526819999999</v>
      </c>
      <c r="O103" s="145" t="s">
        <v>75</v>
      </c>
    </row>
    <row r="104" spans="1:15" ht="22.5" x14ac:dyDescent="0.25">
      <c r="A104" s="78"/>
      <c r="B104" s="22"/>
      <c r="C104" s="11"/>
      <c r="D104" s="31" t="s">
        <v>21</v>
      </c>
      <c r="E104" s="144">
        <f>F104+G104+H104+M104+N104</f>
        <v>11786.82022</v>
      </c>
      <c r="F104" s="87">
        <f t="shared" ref="F104:N107" si="11">F109+F137</f>
        <v>2922.85716</v>
      </c>
      <c r="G104" s="25">
        <f t="shared" si="11"/>
        <v>3286.2971600000001</v>
      </c>
      <c r="H104" s="79">
        <f t="shared" si="11"/>
        <v>3741.48704</v>
      </c>
      <c r="I104" s="80">
        <f t="shared" si="11"/>
        <v>0</v>
      </c>
      <c r="J104" s="80">
        <f t="shared" si="11"/>
        <v>0</v>
      </c>
      <c r="K104" s="80">
        <f t="shared" si="11"/>
        <v>0</v>
      </c>
      <c r="L104" s="81">
        <f t="shared" si="11"/>
        <v>0</v>
      </c>
      <c r="M104" s="25">
        <f t="shared" si="11"/>
        <v>908.95385999999996</v>
      </c>
      <c r="N104" s="25">
        <f t="shared" si="11"/>
        <v>927.22500000000002</v>
      </c>
      <c r="O104" s="145"/>
    </row>
    <row r="105" spans="1:15" ht="18.75" x14ac:dyDescent="0.25">
      <c r="A105" s="78"/>
      <c r="B105" s="22"/>
      <c r="C105" s="11"/>
      <c r="D105" s="31" t="s">
        <v>22</v>
      </c>
      <c r="E105" s="144">
        <f>F105+G105+H105+M105+N105</f>
        <v>14387.413580000002</v>
      </c>
      <c r="F105" s="87">
        <f t="shared" si="11"/>
        <v>3720</v>
      </c>
      <c r="G105" s="25">
        <f t="shared" si="11"/>
        <v>4182.5600000000004</v>
      </c>
      <c r="H105" s="79">
        <f t="shared" si="11"/>
        <v>4572.9285799999998</v>
      </c>
      <c r="I105" s="80"/>
      <c r="J105" s="80"/>
      <c r="K105" s="80"/>
      <c r="L105" s="81"/>
      <c r="M105" s="25">
        <f t="shared" si="11"/>
        <v>984.7</v>
      </c>
      <c r="N105" s="25">
        <f t="shared" si="11"/>
        <v>927.22500000000002</v>
      </c>
      <c r="O105" s="145"/>
    </row>
    <row r="106" spans="1:15" ht="22.5" x14ac:dyDescent="0.25">
      <c r="A106" s="78"/>
      <c r="B106" s="22"/>
      <c r="C106" s="11"/>
      <c r="D106" s="31" t="s">
        <v>23</v>
      </c>
      <c r="E106" s="144">
        <f>F106+G106+H106+M106+N106</f>
        <v>311469.93197999999</v>
      </c>
      <c r="F106" s="87">
        <f t="shared" si="11"/>
        <v>50458.526100000003</v>
      </c>
      <c r="G106" s="25">
        <f t="shared" si="11"/>
        <v>56383.505080000003</v>
      </c>
      <c r="H106" s="79">
        <f t="shared" si="11"/>
        <v>66957.577040000004</v>
      </c>
      <c r="I106" s="80"/>
      <c r="J106" s="80"/>
      <c r="K106" s="80"/>
      <c r="L106" s="81"/>
      <c r="M106" s="25">
        <f t="shared" si="11"/>
        <v>67503.246940000012</v>
      </c>
      <c r="N106" s="25">
        <f t="shared" si="11"/>
        <v>70167.076820000002</v>
      </c>
      <c r="O106" s="145"/>
    </row>
    <row r="107" spans="1:15" ht="18.75" x14ac:dyDescent="0.25">
      <c r="A107" s="78"/>
      <c r="B107" s="22"/>
      <c r="C107" s="11"/>
      <c r="D107" s="31" t="s">
        <v>24</v>
      </c>
      <c r="E107" s="144">
        <f>F107+G107+H107+M107+N107</f>
        <v>0</v>
      </c>
      <c r="F107" s="87">
        <f t="shared" si="11"/>
        <v>0</v>
      </c>
      <c r="G107" s="25">
        <f t="shared" si="11"/>
        <v>0</v>
      </c>
      <c r="H107" s="79">
        <f t="shared" si="11"/>
        <v>0</v>
      </c>
      <c r="I107" s="80"/>
      <c r="J107" s="80"/>
      <c r="K107" s="80"/>
      <c r="L107" s="81"/>
      <c r="M107" s="25">
        <v>0</v>
      </c>
      <c r="N107" s="25">
        <v>0</v>
      </c>
      <c r="O107" s="145"/>
    </row>
    <row r="108" spans="1:15" ht="24.75" customHeight="1" x14ac:dyDescent="0.25">
      <c r="A108" s="34" t="s">
        <v>25</v>
      </c>
      <c r="B108" s="35" t="s">
        <v>76</v>
      </c>
      <c r="C108" s="11" t="s">
        <v>18</v>
      </c>
      <c r="D108" s="97" t="s">
        <v>19</v>
      </c>
      <c r="E108" s="144">
        <f>E109+E110+E111+E112</f>
        <v>303726.75910000002</v>
      </c>
      <c r="F108" s="87">
        <f>F109+F110+F111+F112</f>
        <v>48606.681000000004</v>
      </c>
      <c r="G108" s="25">
        <f>G109+G110+G111+G112</f>
        <v>54301.394</v>
      </c>
      <c r="H108" s="79">
        <f>H109+H110+H111+H112</f>
        <v>64331.972099999999</v>
      </c>
      <c r="I108" s="80"/>
      <c r="J108" s="80"/>
      <c r="K108" s="80"/>
      <c r="L108" s="81"/>
      <c r="M108" s="25">
        <f>M109+M110+M111+M112</f>
        <v>66905.250980000012</v>
      </c>
      <c r="N108" s="25">
        <f>N109+N110+N111+N112</f>
        <v>69581.461020000002</v>
      </c>
      <c r="O108" s="30" t="s">
        <v>75</v>
      </c>
    </row>
    <row r="109" spans="1:15" ht="22.5" x14ac:dyDescent="0.25">
      <c r="A109" s="36"/>
      <c r="B109" s="35"/>
      <c r="C109" s="11"/>
      <c r="D109" s="31" t="s">
        <v>21</v>
      </c>
      <c r="E109" s="144">
        <f>F109+G109+H109+M109+N109</f>
        <v>0</v>
      </c>
      <c r="F109" s="87">
        <f>F117+F127</f>
        <v>0</v>
      </c>
      <c r="G109" s="87">
        <f>G117+G127</f>
        <v>0</v>
      </c>
      <c r="H109" s="79">
        <f>H117+H127</f>
        <v>0</v>
      </c>
      <c r="I109" s="80">
        <f t="shared" ref="I109:N111" si="12">I117+I127</f>
        <v>0</v>
      </c>
      <c r="J109" s="80">
        <f t="shared" si="12"/>
        <v>0</v>
      </c>
      <c r="K109" s="80">
        <f t="shared" si="12"/>
        <v>0</v>
      </c>
      <c r="L109" s="81">
        <f t="shared" si="12"/>
        <v>0</v>
      </c>
      <c r="M109" s="87">
        <f>M117+M127</f>
        <v>0</v>
      </c>
      <c r="N109" s="87">
        <f>N117+N127</f>
        <v>0</v>
      </c>
      <c r="O109" s="32"/>
    </row>
    <row r="110" spans="1:15" ht="18.75" x14ac:dyDescent="0.25">
      <c r="A110" s="36"/>
      <c r="B110" s="35"/>
      <c r="C110" s="11"/>
      <c r="D110" s="31" t="s">
        <v>22</v>
      </c>
      <c r="E110" s="144">
        <f>F110+G110+H110+M110+N110</f>
        <v>0</v>
      </c>
      <c r="F110" s="87">
        <f t="shared" ref="F110:L112" si="13">F118+F128</f>
        <v>0</v>
      </c>
      <c r="G110" s="87">
        <f t="shared" si="13"/>
        <v>0</v>
      </c>
      <c r="H110" s="79">
        <f t="shared" si="13"/>
        <v>0</v>
      </c>
      <c r="I110" s="80">
        <f t="shared" si="13"/>
        <v>0</v>
      </c>
      <c r="J110" s="80">
        <f t="shared" si="13"/>
        <v>0</v>
      </c>
      <c r="K110" s="80">
        <f t="shared" si="13"/>
        <v>0</v>
      </c>
      <c r="L110" s="81">
        <f t="shared" si="13"/>
        <v>0</v>
      </c>
      <c r="M110" s="87">
        <f t="shared" si="12"/>
        <v>0</v>
      </c>
      <c r="N110" s="87">
        <f t="shared" si="12"/>
        <v>0</v>
      </c>
      <c r="O110" s="32"/>
    </row>
    <row r="111" spans="1:15" ht="22.5" x14ac:dyDescent="0.25">
      <c r="A111" s="36"/>
      <c r="B111" s="35"/>
      <c r="C111" s="11"/>
      <c r="D111" s="31" t="s">
        <v>23</v>
      </c>
      <c r="E111" s="144">
        <f>F111+G111+H111+M111+N111</f>
        <v>303726.75910000002</v>
      </c>
      <c r="F111" s="87">
        <f t="shared" si="13"/>
        <v>48606.681000000004</v>
      </c>
      <c r="G111" s="87">
        <f t="shared" si="13"/>
        <v>54301.394</v>
      </c>
      <c r="H111" s="79">
        <f t="shared" si="13"/>
        <v>64331.972099999999</v>
      </c>
      <c r="I111" s="80">
        <f t="shared" si="13"/>
        <v>0</v>
      </c>
      <c r="J111" s="80">
        <f t="shared" si="13"/>
        <v>0</v>
      </c>
      <c r="K111" s="80">
        <f t="shared" si="13"/>
        <v>0</v>
      </c>
      <c r="L111" s="81">
        <f t="shared" si="13"/>
        <v>0</v>
      </c>
      <c r="M111" s="87">
        <f t="shared" si="12"/>
        <v>66905.250980000012</v>
      </c>
      <c r="N111" s="87">
        <f t="shared" si="12"/>
        <v>69581.461020000002</v>
      </c>
      <c r="O111" s="32"/>
    </row>
    <row r="112" spans="1:15" ht="18.75" x14ac:dyDescent="0.25">
      <c r="A112" s="36"/>
      <c r="B112" s="35"/>
      <c r="C112" s="11"/>
      <c r="D112" s="31" t="s">
        <v>24</v>
      </c>
      <c r="E112" s="144">
        <f>F112+G112+H112+M112+N112</f>
        <v>0</v>
      </c>
      <c r="F112" s="87">
        <f>F120+F130</f>
        <v>0</v>
      </c>
      <c r="G112" s="87">
        <f>G120+G130</f>
        <v>0</v>
      </c>
      <c r="H112" s="79">
        <f t="shared" si="13"/>
        <v>0</v>
      </c>
      <c r="I112" s="80">
        <f t="shared" si="13"/>
        <v>0</v>
      </c>
      <c r="J112" s="80">
        <f t="shared" si="13"/>
        <v>0</v>
      </c>
      <c r="K112" s="80">
        <f t="shared" si="13"/>
        <v>0</v>
      </c>
      <c r="L112" s="81">
        <f t="shared" si="13"/>
        <v>0</v>
      </c>
      <c r="M112" s="87">
        <f>M120+M130</f>
        <v>0</v>
      </c>
      <c r="N112" s="87">
        <f>N120+N130</f>
        <v>0</v>
      </c>
      <c r="O112" s="32"/>
    </row>
    <row r="113" spans="1:15" ht="27.75" customHeight="1" x14ac:dyDescent="0.25">
      <c r="A113" s="36"/>
      <c r="B113" s="146" t="s">
        <v>77</v>
      </c>
      <c r="C113" s="10"/>
      <c r="D113" s="42"/>
      <c r="E113" s="43" t="s">
        <v>28</v>
      </c>
      <c r="F113" s="44" t="s">
        <v>9</v>
      </c>
      <c r="G113" s="44" t="s">
        <v>10</v>
      </c>
      <c r="H113" s="43" t="s">
        <v>29</v>
      </c>
      <c r="I113" s="43" t="s">
        <v>30</v>
      </c>
      <c r="J113" s="43"/>
      <c r="K113" s="43"/>
      <c r="L113" s="43"/>
      <c r="M113" s="44" t="s">
        <v>12</v>
      </c>
      <c r="N113" s="44" t="s">
        <v>13</v>
      </c>
      <c r="O113" s="32"/>
    </row>
    <row r="114" spans="1:15" ht="53.25" customHeight="1" x14ac:dyDescent="0.25">
      <c r="A114" s="36"/>
      <c r="B114" s="146"/>
      <c r="C114" s="10"/>
      <c r="D114" s="42"/>
      <c r="E114" s="43"/>
      <c r="F114" s="44"/>
      <c r="G114" s="44"/>
      <c r="H114" s="43"/>
      <c r="I114" s="46" t="s">
        <v>31</v>
      </c>
      <c r="J114" s="46" t="s">
        <v>32</v>
      </c>
      <c r="K114" s="46" t="s">
        <v>33</v>
      </c>
      <c r="L114" s="46" t="s">
        <v>34</v>
      </c>
      <c r="M114" s="44"/>
      <c r="N114" s="44"/>
      <c r="O114" s="32"/>
    </row>
    <row r="115" spans="1:15" ht="39.75" customHeight="1" x14ac:dyDescent="0.25">
      <c r="A115" s="47"/>
      <c r="B115" s="146"/>
      <c r="C115" s="10"/>
      <c r="D115" s="42"/>
      <c r="E115" s="48">
        <v>100</v>
      </c>
      <c r="F115" s="49">
        <v>100</v>
      </c>
      <c r="G115" s="49">
        <v>100</v>
      </c>
      <c r="H115" s="48">
        <v>100</v>
      </c>
      <c r="I115" s="48">
        <v>22</v>
      </c>
      <c r="J115" s="48">
        <v>45</v>
      </c>
      <c r="K115" s="48">
        <v>67</v>
      </c>
      <c r="L115" s="48">
        <v>100</v>
      </c>
      <c r="M115" s="49">
        <v>100</v>
      </c>
      <c r="N115" s="49">
        <v>100</v>
      </c>
      <c r="O115" s="71"/>
    </row>
    <row r="116" spans="1:15" ht="32.25" customHeight="1" x14ac:dyDescent="0.25">
      <c r="A116" s="78" t="s">
        <v>53</v>
      </c>
      <c r="B116" s="86" t="s">
        <v>78</v>
      </c>
      <c r="C116" s="11" t="s">
        <v>18</v>
      </c>
      <c r="D116" s="97" t="s">
        <v>19</v>
      </c>
      <c r="E116" s="144">
        <f>E117+E118+E119+E120</f>
        <v>227883.56050000002</v>
      </c>
      <c r="F116" s="87">
        <f>F117+F118+F119+F120</f>
        <v>37409.821000000004</v>
      </c>
      <c r="G116" s="25">
        <f>G117+G118+G119+G120</f>
        <v>41024.22</v>
      </c>
      <c r="H116" s="79">
        <f>H117+H118+H119+H120</f>
        <v>47875.935259999998</v>
      </c>
      <c r="I116" s="80"/>
      <c r="J116" s="80"/>
      <c r="K116" s="80"/>
      <c r="L116" s="81"/>
      <c r="M116" s="25">
        <f>M117+M118+M119+M120</f>
        <v>49790.972670000003</v>
      </c>
      <c r="N116" s="25">
        <f>N117+N118+N119+N120</f>
        <v>51782.611570000001</v>
      </c>
      <c r="O116" s="10" t="s">
        <v>79</v>
      </c>
    </row>
    <row r="117" spans="1:15" ht="26.25" customHeight="1" x14ac:dyDescent="0.25">
      <c r="A117" s="78"/>
      <c r="B117" s="86"/>
      <c r="C117" s="11"/>
      <c r="D117" s="31" t="s">
        <v>21</v>
      </c>
      <c r="E117" s="144">
        <f>F117+G117+H117+M117+N117</f>
        <v>0</v>
      </c>
      <c r="F117" s="87">
        <v>0</v>
      </c>
      <c r="G117" s="25">
        <v>0</v>
      </c>
      <c r="H117" s="79">
        <v>0</v>
      </c>
      <c r="I117" s="80"/>
      <c r="J117" s="80"/>
      <c r="K117" s="80"/>
      <c r="L117" s="81"/>
      <c r="M117" s="25">
        <v>0</v>
      </c>
      <c r="N117" s="25">
        <v>0</v>
      </c>
      <c r="O117" s="10"/>
    </row>
    <row r="118" spans="1:15" ht="18.75" x14ac:dyDescent="0.25">
      <c r="A118" s="78"/>
      <c r="B118" s="86"/>
      <c r="C118" s="11"/>
      <c r="D118" s="31" t="s">
        <v>22</v>
      </c>
      <c r="E118" s="144">
        <f>F118+G118+H118+M118+N118</f>
        <v>0</v>
      </c>
      <c r="F118" s="87">
        <v>0</v>
      </c>
      <c r="G118" s="25">
        <v>0</v>
      </c>
      <c r="H118" s="79">
        <v>0</v>
      </c>
      <c r="I118" s="80"/>
      <c r="J118" s="80"/>
      <c r="K118" s="80"/>
      <c r="L118" s="81"/>
      <c r="M118" s="25">
        <v>0</v>
      </c>
      <c r="N118" s="25">
        <v>0</v>
      </c>
      <c r="O118" s="10"/>
    </row>
    <row r="119" spans="1:15" ht="33" customHeight="1" x14ac:dyDescent="0.25">
      <c r="A119" s="78"/>
      <c r="B119" s="86"/>
      <c r="C119" s="11"/>
      <c r="D119" s="31" t="s">
        <v>23</v>
      </c>
      <c r="E119" s="144">
        <f>F119+G119+H119+M119+N119</f>
        <v>227883.56050000002</v>
      </c>
      <c r="F119" s="87">
        <v>37409.821000000004</v>
      </c>
      <c r="G119" s="25">
        <v>41024.22</v>
      </c>
      <c r="H119" s="88">
        <v>47875.935259999998</v>
      </c>
      <c r="I119" s="89"/>
      <c r="J119" s="89"/>
      <c r="K119" s="89"/>
      <c r="L119" s="90"/>
      <c r="M119" s="41">
        <v>49790.972670000003</v>
      </c>
      <c r="N119" s="41">
        <v>51782.611570000001</v>
      </c>
      <c r="O119" s="10"/>
    </row>
    <row r="120" spans="1:15" ht="18.75" x14ac:dyDescent="0.25">
      <c r="A120" s="78"/>
      <c r="B120" s="86"/>
      <c r="C120" s="11"/>
      <c r="D120" s="31" t="s">
        <v>24</v>
      </c>
      <c r="E120" s="144">
        <f>F120+G120+H120+M120+N120</f>
        <v>0</v>
      </c>
      <c r="F120" s="87">
        <v>0</v>
      </c>
      <c r="G120" s="25">
        <v>0</v>
      </c>
      <c r="H120" s="88">
        <v>0</v>
      </c>
      <c r="I120" s="89"/>
      <c r="J120" s="89"/>
      <c r="K120" s="89"/>
      <c r="L120" s="90"/>
      <c r="M120" s="147">
        <v>0</v>
      </c>
      <c r="N120" s="147">
        <v>0</v>
      </c>
      <c r="O120" s="10"/>
    </row>
    <row r="121" spans="1:15" ht="17.25" hidden="1" customHeight="1" x14ac:dyDescent="0.25">
      <c r="A121" s="148"/>
      <c r="B121" s="149" t="s">
        <v>80</v>
      </c>
      <c r="C121" s="150" t="s">
        <v>18</v>
      </c>
      <c r="D121" s="151" t="s">
        <v>19</v>
      </c>
      <c r="E121" s="152" t="e">
        <f>E122+E123+E124+E125</f>
        <v>#REF!</v>
      </c>
      <c r="F121" s="153">
        <f>SUM(F122:F125)</f>
        <v>0</v>
      </c>
      <c r="G121" s="153">
        <f>G122+G123+G124+G125</f>
        <v>0</v>
      </c>
      <c r="H121" s="88">
        <f>H122+H123+H124+H125</f>
        <v>0</v>
      </c>
      <c r="I121" s="89"/>
      <c r="J121" s="89"/>
      <c r="K121" s="89"/>
      <c r="L121" s="90"/>
      <c r="M121" s="154">
        <f>SUM(M122:M125)</f>
        <v>0</v>
      </c>
      <c r="N121" s="154">
        <f>SUM(N122:N125)</f>
        <v>0</v>
      </c>
      <c r="O121" s="155" t="s">
        <v>79</v>
      </c>
    </row>
    <row r="122" spans="1:15" ht="21" hidden="1" customHeight="1" x14ac:dyDescent="0.25">
      <c r="A122" s="148"/>
      <c r="B122" s="149"/>
      <c r="C122" s="150"/>
      <c r="D122" s="156" t="s">
        <v>21</v>
      </c>
      <c r="E122" s="152" t="e">
        <f>F122+H122+#REF!+M122+N122</f>
        <v>#REF!</v>
      </c>
      <c r="F122" s="153">
        <v>0</v>
      </c>
      <c r="G122" s="153">
        <v>0</v>
      </c>
      <c r="H122" s="88">
        <v>0</v>
      </c>
      <c r="I122" s="89"/>
      <c r="J122" s="89"/>
      <c r="K122" s="89"/>
      <c r="L122" s="90"/>
      <c r="M122" s="154">
        <v>0</v>
      </c>
      <c r="N122" s="154">
        <v>0</v>
      </c>
      <c r="O122" s="155"/>
    </row>
    <row r="123" spans="1:15" ht="18" hidden="1" customHeight="1" x14ac:dyDescent="0.25">
      <c r="A123" s="148"/>
      <c r="B123" s="149"/>
      <c r="C123" s="150"/>
      <c r="D123" s="156" t="s">
        <v>22</v>
      </c>
      <c r="E123" s="152" t="e">
        <f>F123+H123+#REF!+M123+N123</f>
        <v>#REF!</v>
      </c>
      <c r="F123" s="153">
        <v>0</v>
      </c>
      <c r="G123" s="153">
        <v>0</v>
      </c>
      <c r="H123" s="88">
        <v>0</v>
      </c>
      <c r="I123" s="89"/>
      <c r="J123" s="89"/>
      <c r="K123" s="89"/>
      <c r="L123" s="90"/>
      <c r="M123" s="154">
        <v>0</v>
      </c>
      <c r="N123" s="154">
        <v>0</v>
      </c>
      <c r="O123" s="155"/>
    </row>
    <row r="124" spans="1:15" ht="21" hidden="1" customHeight="1" x14ac:dyDescent="0.25">
      <c r="A124" s="148"/>
      <c r="B124" s="149"/>
      <c r="C124" s="150"/>
      <c r="D124" s="156" t="s">
        <v>23</v>
      </c>
      <c r="E124" s="152" t="e">
        <f>F124+H124+#REF!+M124+N124</f>
        <v>#REF!</v>
      </c>
      <c r="F124" s="153">
        <v>0</v>
      </c>
      <c r="G124" s="153">
        <v>0</v>
      </c>
      <c r="H124" s="88">
        <v>0</v>
      </c>
      <c r="I124" s="89"/>
      <c r="J124" s="89"/>
      <c r="K124" s="89"/>
      <c r="L124" s="90"/>
      <c r="M124" s="154">
        <v>0</v>
      </c>
      <c r="N124" s="154">
        <v>0</v>
      </c>
      <c r="O124" s="155"/>
    </row>
    <row r="125" spans="1:15" ht="18" hidden="1" customHeight="1" x14ac:dyDescent="0.25">
      <c r="A125" s="148"/>
      <c r="B125" s="149"/>
      <c r="C125" s="150"/>
      <c r="D125" s="156" t="s">
        <v>24</v>
      </c>
      <c r="E125" s="152" t="e">
        <f>F125+H125+#REF!+M125+N125</f>
        <v>#REF!</v>
      </c>
      <c r="F125" s="153">
        <v>0</v>
      </c>
      <c r="G125" s="153">
        <v>0</v>
      </c>
      <c r="H125" s="88">
        <v>0</v>
      </c>
      <c r="I125" s="89"/>
      <c r="J125" s="89"/>
      <c r="K125" s="89"/>
      <c r="L125" s="90"/>
      <c r="M125" s="154">
        <v>0</v>
      </c>
      <c r="N125" s="154">
        <v>0</v>
      </c>
      <c r="O125" s="155"/>
    </row>
    <row r="126" spans="1:15" ht="28.5" customHeight="1" x14ac:dyDescent="0.25">
      <c r="A126" s="34" t="s">
        <v>55</v>
      </c>
      <c r="B126" s="157" t="s">
        <v>81</v>
      </c>
      <c r="C126" s="11" t="s">
        <v>18</v>
      </c>
      <c r="D126" s="23" t="s">
        <v>19</v>
      </c>
      <c r="E126" s="144">
        <f>SUM(E127:E130)</f>
        <v>75843.198600000003</v>
      </c>
      <c r="F126" s="87">
        <f>F127+F128+F129+F130</f>
        <v>11196.86</v>
      </c>
      <c r="G126" s="25">
        <f>G127+G128+G129+G130</f>
        <v>13277.174000000001</v>
      </c>
      <c r="H126" s="88">
        <f>H127+H128+H129+H130</f>
        <v>16456.036840000001</v>
      </c>
      <c r="I126" s="89"/>
      <c r="J126" s="89"/>
      <c r="K126" s="89"/>
      <c r="L126" s="90"/>
      <c r="M126" s="147">
        <f>M127+M128+M129+M130</f>
        <v>17114.278310000002</v>
      </c>
      <c r="N126" s="147">
        <f>N127+N128+N129+N130</f>
        <v>17798.849450000002</v>
      </c>
      <c r="O126" s="10" t="s">
        <v>82</v>
      </c>
    </row>
    <row r="127" spans="1:15" ht="22.5" customHeight="1" x14ac:dyDescent="0.25">
      <c r="A127" s="34"/>
      <c r="B127" s="157"/>
      <c r="C127" s="11"/>
      <c r="D127" s="31" t="s">
        <v>21</v>
      </c>
      <c r="E127" s="144">
        <f t="shared" ref="E127:E128" si="14">SUM(H127:N127)</f>
        <v>0</v>
      </c>
      <c r="F127" s="87">
        <v>0</v>
      </c>
      <c r="G127" s="25">
        <v>0</v>
      </c>
      <c r="H127" s="88">
        <v>0</v>
      </c>
      <c r="I127" s="89"/>
      <c r="J127" s="89"/>
      <c r="K127" s="89"/>
      <c r="L127" s="90"/>
      <c r="M127" s="147">
        <v>0</v>
      </c>
      <c r="N127" s="147">
        <v>0</v>
      </c>
      <c r="O127" s="10"/>
    </row>
    <row r="128" spans="1:15" ht="18.75" x14ac:dyDescent="0.25">
      <c r="A128" s="34"/>
      <c r="B128" s="157"/>
      <c r="C128" s="11"/>
      <c r="D128" s="31" t="s">
        <v>22</v>
      </c>
      <c r="E128" s="144">
        <f t="shared" si="14"/>
        <v>0</v>
      </c>
      <c r="F128" s="87">
        <v>0</v>
      </c>
      <c r="G128" s="25">
        <v>0</v>
      </c>
      <c r="H128" s="88">
        <v>0</v>
      </c>
      <c r="I128" s="89"/>
      <c r="J128" s="89"/>
      <c r="K128" s="89"/>
      <c r="L128" s="90"/>
      <c r="M128" s="147">
        <v>0</v>
      </c>
      <c r="N128" s="147">
        <v>0</v>
      </c>
      <c r="O128" s="10"/>
    </row>
    <row r="129" spans="1:15" ht="32.25" customHeight="1" x14ac:dyDescent="0.25">
      <c r="A129" s="34"/>
      <c r="B129" s="157"/>
      <c r="C129" s="11"/>
      <c r="D129" s="31" t="s">
        <v>23</v>
      </c>
      <c r="E129" s="144">
        <f>F129+G129+H129+M129+N129</f>
        <v>75843.198600000003</v>
      </c>
      <c r="F129" s="87">
        <v>11196.86</v>
      </c>
      <c r="G129" s="25">
        <v>13277.174000000001</v>
      </c>
      <c r="H129" s="88">
        <v>16456.036840000001</v>
      </c>
      <c r="I129" s="89"/>
      <c r="J129" s="89"/>
      <c r="K129" s="89"/>
      <c r="L129" s="90"/>
      <c r="M129" s="41">
        <v>17114.278310000002</v>
      </c>
      <c r="N129" s="41">
        <v>17798.849450000002</v>
      </c>
      <c r="O129" s="10"/>
    </row>
    <row r="130" spans="1:15" ht="27.75" customHeight="1" x14ac:dyDescent="0.25">
      <c r="A130" s="34"/>
      <c r="B130" s="157"/>
      <c r="C130" s="11"/>
      <c r="D130" s="31" t="s">
        <v>24</v>
      </c>
      <c r="E130" s="144">
        <f>F130+G130+H130+M130+N130</f>
        <v>0</v>
      </c>
      <c r="F130" s="87">
        <v>0</v>
      </c>
      <c r="G130" s="25">
        <v>0</v>
      </c>
      <c r="H130" s="88">
        <v>0</v>
      </c>
      <c r="I130" s="89"/>
      <c r="J130" s="89"/>
      <c r="K130" s="89"/>
      <c r="L130" s="90"/>
      <c r="M130" s="147">
        <v>0</v>
      </c>
      <c r="N130" s="147">
        <v>0</v>
      </c>
      <c r="O130" s="10"/>
    </row>
    <row r="131" spans="1:15" ht="29.25" hidden="1" customHeight="1" x14ac:dyDescent="0.25">
      <c r="A131" s="158" t="s">
        <v>83</v>
      </c>
      <c r="B131" s="157" t="s">
        <v>84</v>
      </c>
      <c r="C131" s="11" t="s">
        <v>18</v>
      </c>
      <c r="D131" s="23" t="s">
        <v>19</v>
      </c>
      <c r="E131" s="144">
        <f>E132+E133+E134+E135</f>
        <v>0</v>
      </c>
      <c r="F131" s="87"/>
      <c r="G131" s="25">
        <f>G132+G133+G134+G135</f>
        <v>0</v>
      </c>
      <c r="H131" s="88">
        <f>H132+H133+H134+H135</f>
        <v>0</v>
      </c>
      <c r="I131" s="89"/>
      <c r="J131" s="89"/>
      <c r="K131" s="89"/>
      <c r="L131" s="90"/>
      <c r="M131" s="147">
        <f>M132+M133+M134+M135</f>
        <v>0</v>
      </c>
      <c r="N131" s="147">
        <f>N132+N133+N134+N135</f>
        <v>0</v>
      </c>
      <c r="O131" s="10"/>
    </row>
    <row r="132" spans="1:15" ht="21.75" hidden="1" customHeight="1" x14ac:dyDescent="0.25">
      <c r="A132" s="158"/>
      <c r="B132" s="157"/>
      <c r="C132" s="11"/>
      <c r="D132" s="31" t="s">
        <v>21</v>
      </c>
      <c r="E132" s="144">
        <f>SUM(H132:N132)</f>
        <v>0</v>
      </c>
      <c r="F132" s="87"/>
      <c r="G132" s="25">
        <v>0</v>
      </c>
      <c r="H132" s="88">
        <v>0</v>
      </c>
      <c r="I132" s="89"/>
      <c r="J132" s="89"/>
      <c r="K132" s="89"/>
      <c r="L132" s="90"/>
      <c r="M132" s="147">
        <v>0</v>
      </c>
      <c r="N132" s="147">
        <v>0</v>
      </c>
      <c r="O132" s="10"/>
    </row>
    <row r="133" spans="1:15" ht="18" hidden="1" customHeight="1" x14ac:dyDescent="0.25">
      <c r="A133" s="158"/>
      <c r="B133" s="157"/>
      <c r="C133" s="11"/>
      <c r="D133" s="31" t="s">
        <v>22</v>
      </c>
      <c r="E133" s="144">
        <f>SUM(H133:N133)</f>
        <v>0</v>
      </c>
      <c r="F133" s="87"/>
      <c r="G133" s="25">
        <v>0</v>
      </c>
      <c r="H133" s="88">
        <v>0</v>
      </c>
      <c r="I133" s="89"/>
      <c r="J133" s="89"/>
      <c r="K133" s="89"/>
      <c r="L133" s="90"/>
      <c r="M133" s="147">
        <v>0</v>
      </c>
      <c r="N133" s="147">
        <v>0</v>
      </c>
      <c r="O133" s="10"/>
    </row>
    <row r="134" spans="1:15" ht="31.5" hidden="1" customHeight="1" x14ac:dyDescent="0.25">
      <c r="A134" s="158"/>
      <c r="B134" s="157"/>
      <c r="C134" s="11"/>
      <c r="D134" s="31" t="s">
        <v>23</v>
      </c>
      <c r="E134" s="144">
        <f>SUM(H134:N134)</f>
        <v>0</v>
      </c>
      <c r="F134" s="87"/>
      <c r="G134" s="25">
        <v>0</v>
      </c>
      <c r="H134" s="88">
        <v>0</v>
      </c>
      <c r="I134" s="89"/>
      <c r="J134" s="89"/>
      <c r="K134" s="89"/>
      <c r="L134" s="90"/>
      <c r="M134" s="147">
        <v>0</v>
      </c>
      <c r="N134" s="147">
        <v>0</v>
      </c>
      <c r="O134" s="10"/>
    </row>
    <row r="135" spans="1:15" ht="32.25" hidden="1" customHeight="1" x14ac:dyDescent="0.25">
      <c r="A135" s="158"/>
      <c r="B135" s="157"/>
      <c r="C135" s="11"/>
      <c r="D135" s="31" t="s">
        <v>24</v>
      </c>
      <c r="E135" s="144">
        <f>SUM(H135:N135)</f>
        <v>0</v>
      </c>
      <c r="F135" s="87"/>
      <c r="G135" s="25">
        <v>0</v>
      </c>
      <c r="H135" s="88">
        <v>0</v>
      </c>
      <c r="I135" s="89"/>
      <c r="J135" s="89"/>
      <c r="K135" s="89"/>
      <c r="L135" s="90"/>
      <c r="M135" s="147">
        <v>0</v>
      </c>
      <c r="N135" s="147">
        <v>0</v>
      </c>
      <c r="O135" s="10"/>
    </row>
    <row r="136" spans="1:15" ht="30.75" customHeight="1" x14ac:dyDescent="0.25">
      <c r="A136" s="34" t="s">
        <v>35</v>
      </c>
      <c r="B136" s="35" t="s">
        <v>85</v>
      </c>
      <c r="C136" s="11" t="s">
        <v>18</v>
      </c>
      <c r="D136" s="97" t="s">
        <v>19</v>
      </c>
      <c r="E136" s="159">
        <f>E137+E138+E139+E140</f>
        <v>33917.40668</v>
      </c>
      <c r="F136" s="160">
        <f>SUM(F137:F140)</f>
        <v>8494.70226</v>
      </c>
      <c r="G136" s="161">
        <f>SUM(G137:G140)</f>
        <v>9550.9682400000002</v>
      </c>
      <c r="H136" s="88">
        <f>H137+H138+H139</f>
        <v>10940.020560000001</v>
      </c>
      <c r="I136" s="89"/>
      <c r="J136" s="89"/>
      <c r="K136" s="89"/>
      <c r="L136" s="90"/>
      <c r="M136" s="162">
        <f>SUM(M137:M140)</f>
        <v>2491.6498199999996</v>
      </c>
      <c r="N136" s="162">
        <f>SUM(N137:N140)</f>
        <v>2440.0658000000003</v>
      </c>
      <c r="O136" s="30" t="s">
        <v>75</v>
      </c>
    </row>
    <row r="137" spans="1:15" ht="23.25" customHeight="1" x14ac:dyDescent="0.25">
      <c r="A137" s="36"/>
      <c r="B137" s="35"/>
      <c r="C137" s="11"/>
      <c r="D137" s="31" t="s">
        <v>21</v>
      </c>
      <c r="E137" s="159">
        <f>F137+G137+H137+M137+N137</f>
        <v>11786.82022</v>
      </c>
      <c r="F137" s="160">
        <v>2922.85716</v>
      </c>
      <c r="G137" s="161">
        <f>G145+G150</f>
        <v>3286.2971600000001</v>
      </c>
      <c r="H137" s="163">
        <f>3741.5*0+1870.74352*2</f>
        <v>3741.48704</v>
      </c>
      <c r="I137" s="164"/>
      <c r="J137" s="164"/>
      <c r="K137" s="164"/>
      <c r="L137" s="165"/>
      <c r="M137" s="162">
        <f>908.96*0+454.47693*2</f>
        <v>908.95385999999996</v>
      </c>
      <c r="N137" s="166">
        <f>927.24*0+463.6125*2</f>
        <v>927.22500000000002</v>
      </c>
      <c r="O137" s="32"/>
    </row>
    <row r="138" spans="1:15" ht="28.5" customHeight="1" x14ac:dyDescent="0.25">
      <c r="A138" s="36"/>
      <c r="B138" s="35"/>
      <c r="C138" s="11"/>
      <c r="D138" s="31" t="s">
        <v>22</v>
      </c>
      <c r="E138" s="159">
        <f>F138+G138+H138+M138+N138</f>
        <v>14387.413580000002</v>
      </c>
      <c r="F138" s="160">
        <v>3720</v>
      </c>
      <c r="G138" s="161">
        <f>G146+G151</f>
        <v>4182.5600000000004</v>
      </c>
      <c r="H138" s="163">
        <f>4572.92*0+2286.46429*2</f>
        <v>4572.9285799999998</v>
      </c>
      <c r="I138" s="164">
        <v>1571.04</v>
      </c>
      <c r="J138" s="164">
        <v>1571.04</v>
      </c>
      <c r="K138" s="164">
        <v>1571.04</v>
      </c>
      <c r="L138" s="165">
        <v>1571.04</v>
      </c>
      <c r="M138" s="162">
        <f>984.7*0+492.35*2</f>
        <v>984.7</v>
      </c>
      <c r="N138" s="166">
        <f>927.22*0+463.6125*2</f>
        <v>927.22500000000002</v>
      </c>
      <c r="O138" s="32"/>
    </row>
    <row r="139" spans="1:15" ht="19.5" customHeight="1" x14ac:dyDescent="0.25">
      <c r="A139" s="36"/>
      <c r="B139" s="35"/>
      <c r="C139" s="11"/>
      <c r="D139" s="31" t="s">
        <v>23</v>
      </c>
      <c r="E139" s="159">
        <f>F139+G139+H139+M139+N139</f>
        <v>7743.1728800000001</v>
      </c>
      <c r="F139" s="161">
        <v>1851.8451</v>
      </c>
      <c r="G139" s="161">
        <f>G147+G152</f>
        <v>2082.1110800000001</v>
      </c>
      <c r="H139" s="163">
        <f>2625.62*0+1312.80247*2</f>
        <v>2625.6049400000002</v>
      </c>
      <c r="I139" s="164">
        <v>918.74</v>
      </c>
      <c r="J139" s="164">
        <v>918.74</v>
      </c>
      <c r="K139" s="164">
        <v>918.74</v>
      </c>
      <c r="L139" s="165">
        <v>918.74</v>
      </c>
      <c r="M139" s="162">
        <f>598*0+298.99798*2</f>
        <v>597.99595999999997</v>
      </c>
      <c r="N139" s="166">
        <f>585.62*0+292.8079*2</f>
        <v>585.61580000000004</v>
      </c>
      <c r="O139" s="32"/>
    </row>
    <row r="140" spans="1:15" ht="18.75" x14ac:dyDescent="0.25">
      <c r="A140" s="36"/>
      <c r="B140" s="35"/>
      <c r="C140" s="11"/>
      <c r="D140" s="31" t="s">
        <v>24</v>
      </c>
      <c r="E140" s="159">
        <f>F140+G140+H140+M140+N140</f>
        <v>0</v>
      </c>
      <c r="F140" s="160">
        <v>0</v>
      </c>
      <c r="G140" s="161">
        <v>0</v>
      </c>
      <c r="H140" s="79">
        <v>0</v>
      </c>
      <c r="I140" s="80"/>
      <c r="J140" s="80"/>
      <c r="K140" s="80"/>
      <c r="L140" s="81"/>
      <c r="M140" s="161">
        <v>0</v>
      </c>
      <c r="N140" s="161">
        <v>0</v>
      </c>
      <c r="O140" s="32"/>
    </row>
    <row r="141" spans="1:15" ht="53.85" customHeight="1" x14ac:dyDescent="0.25">
      <c r="A141" s="36"/>
      <c r="B141" s="146" t="s">
        <v>86</v>
      </c>
      <c r="C141" s="10" t="s">
        <v>18</v>
      </c>
      <c r="D141" s="42"/>
      <c r="E141" s="43" t="s">
        <v>28</v>
      </c>
      <c r="F141" s="44" t="s">
        <v>9</v>
      </c>
      <c r="G141" s="167" t="s">
        <v>10</v>
      </c>
      <c r="H141" s="43" t="s">
        <v>29</v>
      </c>
      <c r="I141" s="43" t="s">
        <v>30</v>
      </c>
      <c r="J141" s="43"/>
      <c r="K141" s="43"/>
      <c r="L141" s="43"/>
      <c r="M141" s="44" t="s">
        <v>12</v>
      </c>
      <c r="N141" s="44" t="s">
        <v>13</v>
      </c>
      <c r="O141" s="32"/>
    </row>
    <row r="142" spans="1:15" ht="66" customHeight="1" x14ac:dyDescent="0.25">
      <c r="A142" s="36"/>
      <c r="B142" s="146"/>
      <c r="C142" s="10"/>
      <c r="D142" s="42"/>
      <c r="E142" s="43"/>
      <c r="F142" s="44"/>
      <c r="G142" s="168"/>
      <c r="H142" s="43"/>
      <c r="I142" s="46" t="s">
        <v>31</v>
      </c>
      <c r="J142" s="46" t="s">
        <v>32</v>
      </c>
      <c r="K142" s="46" t="s">
        <v>33</v>
      </c>
      <c r="L142" s="46" t="s">
        <v>34</v>
      </c>
      <c r="M142" s="44"/>
      <c r="N142" s="44"/>
      <c r="O142" s="32"/>
    </row>
    <row r="143" spans="1:15" ht="43.9" customHeight="1" x14ac:dyDescent="0.25">
      <c r="A143" s="47"/>
      <c r="B143" s="146"/>
      <c r="C143" s="10"/>
      <c r="D143" s="42"/>
      <c r="E143" s="48">
        <v>2</v>
      </c>
      <c r="F143" s="49">
        <v>2</v>
      </c>
      <c r="G143" s="49">
        <v>2</v>
      </c>
      <c r="H143" s="48">
        <v>2</v>
      </c>
      <c r="I143" s="48">
        <v>0</v>
      </c>
      <c r="J143" s="48">
        <v>0</v>
      </c>
      <c r="K143" s="48">
        <v>0</v>
      </c>
      <c r="L143" s="48">
        <v>2</v>
      </c>
      <c r="M143" s="49">
        <v>2</v>
      </c>
      <c r="N143" s="49">
        <v>2</v>
      </c>
      <c r="O143" s="71"/>
    </row>
    <row r="144" spans="1:15" ht="22.5" customHeight="1" x14ac:dyDescent="0.25">
      <c r="A144" s="21" t="s">
        <v>87</v>
      </c>
      <c r="B144" s="86" t="s">
        <v>88</v>
      </c>
      <c r="C144" s="11" t="s">
        <v>18</v>
      </c>
      <c r="D144" s="97" t="s">
        <v>19</v>
      </c>
      <c r="E144" s="24">
        <f>E145+E146+E147+E148</f>
        <v>16958.70334</v>
      </c>
      <c r="F144" s="25">
        <f>SUM(F145:F148)</f>
        <v>4247.35113</v>
      </c>
      <c r="G144" s="25">
        <f>G145+G146+G147+G148</f>
        <v>4775.4841200000001</v>
      </c>
      <c r="H144" s="79">
        <f>H145+H146+H147+H148</f>
        <v>5470.0102800000004</v>
      </c>
      <c r="I144" s="80"/>
      <c r="J144" s="80"/>
      <c r="K144" s="80"/>
      <c r="L144" s="81"/>
      <c r="M144" s="25">
        <f>SUM(M145:M148)</f>
        <v>1245.8249099999998</v>
      </c>
      <c r="N144" s="25">
        <f>SUM(N145:N148)</f>
        <v>1220.0329000000002</v>
      </c>
      <c r="O144" s="10" t="s">
        <v>79</v>
      </c>
    </row>
    <row r="145" spans="1:50" s="169" customFormat="1" ht="22.5" customHeight="1" x14ac:dyDescent="0.25">
      <c r="A145" s="21"/>
      <c r="B145" s="86"/>
      <c r="C145" s="11"/>
      <c r="D145" s="31" t="s">
        <v>21</v>
      </c>
      <c r="E145" s="24">
        <f>F145+G145+H145+M145+N145</f>
        <v>5893.4101099999998</v>
      </c>
      <c r="F145" s="25">
        <f>F137/2</f>
        <v>1461.42858</v>
      </c>
      <c r="G145" s="25">
        <v>1643.14858</v>
      </c>
      <c r="H145" s="79">
        <f>H137/2</f>
        <v>1870.74352</v>
      </c>
      <c r="I145" s="80"/>
      <c r="J145" s="80"/>
      <c r="K145" s="80"/>
      <c r="L145" s="81"/>
      <c r="M145" s="25">
        <f>M137/2</f>
        <v>454.47692999999998</v>
      </c>
      <c r="N145" s="25">
        <f>N137/2</f>
        <v>463.61250000000001</v>
      </c>
      <c r="O145" s="10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/>
      <c r="AX145"/>
    </row>
    <row r="146" spans="1:50" s="169" customFormat="1" ht="28.5" customHeight="1" x14ac:dyDescent="0.25">
      <c r="A146" s="21"/>
      <c r="B146" s="86"/>
      <c r="C146" s="11"/>
      <c r="D146" s="31" t="s">
        <v>22</v>
      </c>
      <c r="E146" s="24">
        <f>F146+G146+H146+M146+N146</f>
        <v>7193.7067900000011</v>
      </c>
      <c r="F146" s="25">
        <f>F138/2</f>
        <v>1860</v>
      </c>
      <c r="G146" s="25">
        <v>2091.2800000000002</v>
      </c>
      <c r="H146" s="79">
        <f>H138/2</f>
        <v>2286.4642899999999</v>
      </c>
      <c r="I146" s="80"/>
      <c r="J146" s="80"/>
      <c r="K146" s="80"/>
      <c r="L146" s="81"/>
      <c r="M146" s="25">
        <f t="shared" ref="M146:N148" si="15">M138/2</f>
        <v>492.35</v>
      </c>
      <c r="N146" s="25">
        <f t="shared" si="15"/>
        <v>463.61250000000001</v>
      </c>
      <c r="O146" s="10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/>
      <c r="AX146"/>
    </row>
    <row r="147" spans="1:50" s="169" customFormat="1" ht="27" customHeight="1" x14ac:dyDescent="0.25">
      <c r="A147" s="21"/>
      <c r="B147" s="86"/>
      <c r="C147" s="11"/>
      <c r="D147" s="31" t="s">
        <v>23</v>
      </c>
      <c r="E147" s="24">
        <f>F147+G147+H147+M147+N147</f>
        <v>3871.58644</v>
      </c>
      <c r="F147" s="25">
        <f>F139/2</f>
        <v>925.92255</v>
      </c>
      <c r="G147" s="25">
        <v>1041.0555400000001</v>
      </c>
      <c r="H147" s="79">
        <f>H139/2</f>
        <v>1312.8024700000001</v>
      </c>
      <c r="I147" s="80"/>
      <c r="J147" s="80"/>
      <c r="K147" s="80"/>
      <c r="L147" s="81"/>
      <c r="M147" s="25">
        <f t="shared" si="15"/>
        <v>298.99797999999998</v>
      </c>
      <c r="N147" s="25">
        <f t="shared" si="15"/>
        <v>292.80790000000002</v>
      </c>
      <c r="O147" s="10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/>
      <c r="AX147"/>
    </row>
    <row r="148" spans="1:50" ht="19.5" customHeight="1" x14ac:dyDescent="0.25">
      <c r="A148" s="21"/>
      <c r="B148" s="86"/>
      <c r="C148" s="11"/>
      <c r="D148" s="31" t="s">
        <v>24</v>
      </c>
      <c r="E148" s="24">
        <f>F148+G148+H148+M148+N148</f>
        <v>0</v>
      </c>
      <c r="F148" s="25">
        <v>0</v>
      </c>
      <c r="G148" s="25">
        <v>0</v>
      </c>
      <c r="H148" s="79">
        <v>0</v>
      </c>
      <c r="I148" s="80"/>
      <c r="J148" s="80"/>
      <c r="K148" s="80"/>
      <c r="L148" s="81"/>
      <c r="M148" s="25">
        <f t="shared" si="15"/>
        <v>0</v>
      </c>
      <c r="N148" s="25">
        <f t="shared" si="15"/>
        <v>0</v>
      </c>
      <c r="O148" s="10"/>
    </row>
    <row r="149" spans="1:50" ht="22.5" customHeight="1" x14ac:dyDescent="0.25">
      <c r="A149" s="21" t="s">
        <v>89</v>
      </c>
      <c r="B149" s="86" t="s">
        <v>90</v>
      </c>
      <c r="C149" s="11" t="s">
        <v>18</v>
      </c>
      <c r="D149" s="97" t="s">
        <v>19</v>
      </c>
      <c r="E149" s="24">
        <f>E150+E151+E152+E153</f>
        <v>16958.70334</v>
      </c>
      <c r="F149" s="25">
        <f>SUM(F150:F153)</f>
        <v>4247.35113</v>
      </c>
      <c r="G149" s="25">
        <f>G150+G151+G152+G153</f>
        <v>4775.4841200000001</v>
      </c>
      <c r="H149" s="79">
        <f>H150+H151+H152+H153</f>
        <v>5470.0102800000004</v>
      </c>
      <c r="I149" s="80"/>
      <c r="J149" s="80"/>
      <c r="K149" s="80"/>
      <c r="L149" s="81"/>
      <c r="M149" s="25">
        <f>SUM(M150:M153)</f>
        <v>1245.8249099999998</v>
      </c>
      <c r="N149" s="25">
        <f>SUM(N150:N153)</f>
        <v>1220.0329000000002</v>
      </c>
      <c r="O149" s="10" t="s">
        <v>82</v>
      </c>
    </row>
    <row r="150" spans="1:50" ht="22.5" customHeight="1" x14ac:dyDescent="0.25">
      <c r="A150" s="21"/>
      <c r="B150" s="86"/>
      <c r="C150" s="11"/>
      <c r="D150" s="31" t="s">
        <v>21</v>
      </c>
      <c r="E150" s="24">
        <f>F150+G150+H150+M150+N150</f>
        <v>5893.4101099999998</v>
      </c>
      <c r="F150" s="25">
        <f>F137/2</f>
        <v>1461.42858</v>
      </c>
      <c r="G150" s="25">
        <v>1643.14858</v>
      </c>
      <c r="H150" s="79">
        <f>H145</f>
        <v>1870.74352</v>
      </c>
      <c r="I150" s="80"/>
      <c r="J150" s="80"/>
      <c r="K150" s="80"/>
      <c r="L150" s="81"/>
      <c r="M150" s="25">
        <f>M137/2</f>
        <v>454.47692999999998</v>
      </c>
      <c r="N150" s="25">
        <f>N137/2</f>
        <v>463.61250000000001</v>
      </c>
      <c r="O150" s="10"/>
    </row>
    <row r="151" spans="1:50" ht="22.5" customHeight="1" x14ac:dyDescent="0.25">
      <c r="A151" s="21"/>
      <c r="B151" s="86"/>
      <c r="C151" s="11"/>
      <c r="D151" s="31" t="s">
        <v>22</v>
      </c>
      <c r="E151" s="24">
        <f>F151+G151+H151+M151+N151</f>
        <v>7193.7067900000011</v>
      </c>
      <c r="F151" s="25">
        <f>F138/2</f>
        <v>1860</v>
      </c>
      <c r="G151" s="25">
        <v>2091.2800000000002</v>
      </c>
      <c r="H151" s="79">
        <f>H146</f>
        <v>2286.4642899999999</v>
      </c>
      <c r="I151" s="80"/>
      <c r="J151" s="80"/>
      <c r="K151" s="80"/>
      <c r="L151" s="81"/>
      <c r="M151" s="25">
        <f t="shared" ref="M151:N153" si="16">M138/2</f>
        <v>492.35</v>
      </c>
      <c r="N151" s="25">
        <f t="shared" si="16"/>
        <v>463.61250000000001</v>
      </c>
      <c r="O151" s="10"/>
    </row>
    <row r="152" spans="1:50" ht="22.5" customHeight="1" x14ac:dyDescent="0.25">
      <c r="A152" s="21"/>
      <c r="B152" s="86"/>
      <c r="C152" s="11"/>
      <c r="D152" s="31" t="s">
        <v>23</v>
      </c>
      <c r="E152" s="24">
        <f>F152+G152+H152+M152+N152</f>
        <v>3871.58644</v>
      </c>
      <c r="F152" s="25">
        <f>F139/2</f>
        <v>925.92255</v>
      </c>
      <c r="G152" s="25">
        <v>1041.0555400000001</v>
      </c>
      <c r="H152" s="79">
        <f>H147</f>
        <v>1312.8024700000001</v>
      </c>
      <c r="I152" s="80"/>
      <c r="J152" s="80"/>
      <c r="K152" s="80"/>
      <c r="L152" s="81"/>
      <c r="M152" s="25">
        <f t="shared" si="16"/>
        <v>298.99797999999998</v>
      </c>
      <c r="N152" s="25">
        <f t="shared" si="16"/>
        <v>292.80790000000002</v>
      </c>
      <c r="O152" s="10"/>
    </row>
    <row r="153" spans="1:50" ht="22.5" customHeight="1" x14ac:dyDescent="0.25">
      <c r="A153" s="21"/>
      <c r="B153" s="86"/>
      <c r="C153" s="11"/>
      <c r="D153" s="31" t="s">
        <v>24</v>
      </c>
      <c r="E153" s="24">
        <f>F153+G153+H153+M153+N153</f>
        <v>0</v>
      </c>
      <c r="F153" s="25">
        <v>0</v>
      </c>
      <c r="G153" s="25">
        <v>0</v>
      </c>
      <c r="H153" s="79">
        <v>0</v>
      </c>
      <c r="I153" s="80"/>
      <c r="J153" s="80"/>
      <c r="K153" s="80"/>
      <c r="L153" s="81"/>
      <c r="M153" s="25">
        <f t="shared" si="16"/>
        <v>0</v>
      </c>
      <c r="N153" s="25">
        <f t="shared" si="16"/>
        <v>0</v>
      </c>
      <c r="O153" s="10"/>
    </row>
    <row r="154" spans="1:50" ht="17.25" customHeight="1" x14ac:dyDescent="0.25">
      <c r="A154" s="78" t="s">
        <v>41</v>
      </c>
      <c r="B154" s="170" t="s">
        <v>91</v>
      </c>
      <c r="C154" s="11" t="s">
        <v>18</v>
      </c>
      <c r="D154" s="23" t="s">
        <v>19</v>
      </c>
      <c r="E154" s="144">
        <f>E155+E156+E157+E158</f>
        <v>1228</v>
      </c>
      <c r="F154" s="87">
        <f>F155+F156+F157+F158</f>
        <v>78</v>
      </c>
      <c r="G154" s="25">
        <f>G155+G156+G157+G158</f>
        <v>250</v>
      </c>
      <c r="H154" s="79">
        <f>H155+H156+H157+H158</f>
        <v>300</v>
      </c>
      <c r="I154" s="80"/>
      <c r="J154" s="80"/>
      <c r="K154" s="80"/>
      <c r="L154" s="81"/>
      <c r="M154" s="25">
        <f>M155+M156+M157+M158</f>
        <v>300</v>
      </c>
      <c r="N154" s="25">
        <f>N155+N156+N157+N158</f>
        <v>300</v>
      </c>
      <c r="O154" s="30" t="s">
        <v>16</v>
      </c>
    </row>
    <row r="155" spans="1:50" ht="27" customHeight="1" x14ac:dyDescent="0.25">
      <c r="A155" s="78"/>
      <c r="B155" s="170"/>
      <c r="C155" s="11"/>
      <c r="D155" s="31" t="s">
        <v>21</v>
      </c>
      <c r="E155" s="144">
        <f>F155+G155+H155+M155+N155</f>
        <v>0</v>
      </c>
      <c r="F155" s="87">
        <f t="shared" ref="F155:H158" si="17">F160</f>
        <v>0</v>
      </c>
      <c r="G155" s="25">
        <f t="shared" si="17"/>
        <v>0</v>
      </c>
      <c r="H155" s="79">
        <f t="shared" si="17"/>
        <v>0</v>
      </c>
      <c r="I155" s="80"/>
      <c r="J155" s="80"/>
      <c r="K155" s="80"/>
      <c r="L155" s="81"/>
      <c r="M155" s="25">
        <f t="shared" ref="M155:N158" si="18">M160</f>
        <v>0</v>
      </c>
      <c r="N155" s="25">
        <f t="shared" si="18"/>
        <v>0</v>
      </c>
      <c r="O155" s="32"/>
    </row>
    <row r="156" spans="1:50" ht="18.75" x14ac:dyDescent="0.25">
      <c r="A156" s="78"/>
      <c r="B156" s="170"/>
      <c r="C156" s="11"/>
      <c r="D156" s="31" t="s">
        <v>22</v>
      </c>
      <c r="E156" s="144">
        <f>F156+G156+H156+M156+N156</f>
        <v>0</v>
      </c>
      <c r="F156" s="87">
        <f t="shared" si="17"/>
        <v>0</v>
      </c>
      <c r="G156" s="25">
        <f t="shared" si="17"/>
        <v>0</v>
      </c>
      <c r="H156" s="79">
        <f t="shared" si="17"/>
        <v>0</v>
      </c>
      <c r="I156" s="80"/>
      <c r="J156" s="80"/>
      <c r="K156" s="80"/>
      <c r="L156" s="81"/>
      <c r="M156" s="25">
        <f t="shared" si="18"/>
        <v>0</v>
      </c>
      <c r="N156" s="25">
        <f t="shared" si="18"/>
        <v>0</v>
      </c>
      <c r="O156" s="32"/>
    </row>
    <row r="157" spans="1:50" ht="21.75" customHeight="1" x14ac:dyDescent="0.25">
      <c r="A157" s="78"/>
      <c r="B157" s="170"/>
      <c r="C157" s="11"/>
      <c r="D157" s="31" t="s">
        <v>23</v>
      </c>
      <c r="E157" s="144">
        <f>F157+G157+H157+M157+N157</f>
        <v>1228</v>
      </c>
      <c r="F157" s="87">
        <f t="shared" si="17"/>
        <v>78</v>
      </c>
      <c r="G157" s="25">
        <f t="shared" si="17"/>
        <v>250</v>
      </c>
      <c r="H157" s="79">
        <f t="shared" si="17"/>
        <v>300</v>
      </c>
      <c r="I157" s="80"/>
      <c r="J157" s="80"/>
      <c r="K157" s="80"/>
      <c r="L157" s="81"/>
      <c r="M157" s="25">
        <f t="shared" si="18"/>
        <v>300</v>
      </c>
      <c r="N157" s="25">
        <f t="shared" si="18"/>
        <v>300</v>
      </c>
      <c r="O157" s="32"/>
    </row>
    <row r="158" spans="1:50" ht="18.75" x14ac:dyDescent="0.25">
      <c r="A158" s="78"/>
      <c r="B158" s="170"/>
      <c r="C158" s="11"/>
      <c r="D158" s="31" t="s">
        <v>24</v>
      </c>
      <c r="E158" s="144">
        <f>F158+G158+H158+M158+N158</f>
        <v>0</v>
      </c>
      <c r="F158" s="87">
        <f t="shared" si="17"/>
        <v>0</v>
      </c>
      <c r="G158" s="25">
        <f t="shared" si="17"/>
        <v>0</v>
      </c>
      <c r="H158" s="79">
        <f t="shared" si="17"/>
        <v>0</v>
      </c>
      <c r="I158" s="80"/>
      <c r="J158" s="80"/>
      <c r="K158" s="80"/>
      <c r="L158" s="81"/>
      <c r="M158" s="25">
        <f t="shared" si="18"/>
        <v>0</v>
      </c>
      <c r="N158" s="25">
        <f t="shared" si="18"/>
        <v>0</v>
      </c>
      <c r="O158" s="32"/>
    </row>
    <row r="159" spans="1:50" ht="17.25" customHeight="1" x14ac:dyDescent="0.25">
      <c r="A159" s="34" t="s">
        <v>92</v>
      </c>
      <c r="B159" s="171" t="s">
        <v>93</v>
      </c>
      <c r="C159" s="11" t="s">
        <v>18</v>
      </c>
      <c r="D159" s="23" t="s">
        <v>19</v>
      </c>
      <c r="E159" s="144">
        <f>E160+E161+E162+E163</f>
        <v>1228</v>
      </c>
      <c r="F159" s="87">
        <f>F160+F161+F162+F163</f>
        <v>78</v>
      </c>
      <c r="G159" s="25">
        <f>G160+G161+G162+G163</f>
        <v>250</v>
      </c>
      <c r="H159" s="79">
        <f>H160+H161+H162+H163</f>
        <v>300</v>
      </c>
      <c r="I159" s="80"/>
      <c r="J159" s="80"/>
      <c r="K159" s="80"/>
      <c r="L159" s="81"/>
      <c r="M159" s="25">
        <f>M160+M161+M162+M163</f>
        <v>300</v>
      </c>
      <c r="N159" s="25">
        <f>N160+N161+N162+N163</f>
        <v>300</v>
      </c>
      <c r="O159" s="32"/>
    </row>
    <row r="160" spans="1:50" ht="25.5" customHeight="1" x14ac:dyDescent="0.25">
      <c r="A160" s="36"/>
      <c r="B160" s="171"/>
      <c r="C160" s="11"/>
      <c r="D160" s="31" t="s">
        <v>21</v>
      </c>
      <c r="E160" s="144">
        <f>F160+G160+H160+M160+N160</f>
        <v>0</v>
      </c>
      <c r="F160" s="87">
        <v>0</v>
      </c>
      <c r="G160" s="25">
        <v>0</v>
      </c>
      <c r="H160" s="79">
        <v>0</v>
      </c>
      <c r="I160" s="80"/>
      <c r="J160" s="80"/>
      <c r="K160" s="80"/>
      <c r="L160" s="81"/>
      <c r="M160" s="25">
        <v>0</v>
      </c>
      <c r="N160" s="25">
        <v>0</v>
      </c>
      <c r="O160" s="32"/>
    </row>
    <row r="161" spans="1:15" ht="18.75" x14ac:dyDescent="0.25">
      <c r="A161" s="36"/>
      <c r="B161" s="171"/>
      <c r="C161" s="11"/>
      <c r="D161" s="31" t="s">
        <v>22</v>
      </c>
      <c r="E161" s="144">
        <f>F161+G161+H161+M161+N161</f>
        <v>0</v>
      </c>
      <c r="F161" s="87">
        <v>0</v>
      </c>
      <c r="G161" s="25">
        <v>0</v>
      </c>
      <c r="H161" s="79">
        <v>0</v>
      </c>
      <c r="I161" s="80"/>
      <c r="J161" s="80"/>
      <c r="K161" s="80"/>
      <c r="L161" s="81"/>
      <c r="M161" s="25">
        <v>0</v>
      </c>
      <c r="N161" s="25">
        <v>0</v>
      </c>
      <c r="O161" s="32"/>
    </row>
    <row r="162" spans="1:15" ht="26.25" customHeight="1" x14ac:dyDescent="0.25">
      <c r="A162" s="36"/>
      <c r="B162" s="171"/>
      <c r="C162" s="11"/>
      <c r="D162" s="31" t="s">
        <v>23</v>
      </c>
      <c r="E162" s="144">
        <f>F162+G162+H162+M162+N162</f>
        <v>1228</v>
      </c>
      <c r="F162" s="87">
        <v>78</v>
      </c>
      <c r="G162" s="25">
        <v>250</v>
      </c>
      <c r="H162" s="79">
        <v>300</v>
      </c>
      <c r="I162" s="80"/>
      <c r="J162" s="80"/>
      <c r="K162" s="80"/>
      <c r="L162" s="81"/>
      <c r="M162" s="25">
        <v>300</v>
      </c>
      <c r="N162" s="25">
        <f>M162</f>
        <v>300</v>
      </c>
      <c r="O162" s="32"/>
    </row>
    <row r="163" spans="1:15" ht="18.75" x14ac:dyDescent="0.25">
      <c r="A163" s="36"/>
      <c r="B163" s="171"/>
      <c r="C163" s="11"/>
      <c r="D163" s="31" t="s">
        <v>24</v>
      </c>
      <c r="E163" s="144">
        <f>F163+G163+H163+M163+N163</f>
        <v>0</v>
      </c>
      <c r="F163" s="87">
        <v>0</v>
      </c>
      <c r="G163" s="25">
        <v>0</v>
      </c>
      <c r="H163" s="79">
        <v>0</v>
      </c>
      <c r="I163" s="80"/>
      <c r="J163" s="80"/>
      <c r="K163" s="80"/>
      <c r="L163" s="81"/>
      <c r="M163" s="25">
        <v>0</v>
      </c>
      <c r="N163" s="25">
        <v>0</v>
      </c>
      <c r="O163" s="32"/>
    </row>
    <row r="164" spans="1:15" ht="37.5" customHeight="1" x14ac:dyDescent="0.25">
      <c r="A164" s="36"/>
      <c r="B164" s="35" t="s">
        <v>94</v>
      </c>
      <c r="C164" s="10"/>
      <c r="D164" s="42"/>
      <c r="E164" s="43" t="s">
        <v>28</v>
      </c>
      <c r="F164" s="44" t="s">
        <v>9</v>
      </c>
      <c r="G164" s="44" t="s">
        <v>10</v>
      </c>
      <c r="H164" s="172" t="s">
        <v>29</v>
      </c>
      <c r="I164" s="43" t="s">
        <v>30</v>
      </c>
      <c r="J164" s="43"/>
      <c r="K164" s="43"/>
      <c r="L164" s="43"/>
      <c r="M164" s="44" t="s">
        <v>12</v>
      </c>
      <c r="N164" s="44" t="s">
        <v>13</v>
      </c>
      <c r="O164" s="32"/>
    </row>
    <row r="165" spans="1:15" ht="50.25" customHeight="1" x14ac:dyDescent="0.25">
      <c r="A165" s="36"/>
      <c r="B165" s="35"/>
      <c r="C165" s="10"/>
      <c r="D165" s="42"/>
      <c r="E165" s="43"/>
      <c r="F165" s="44"/>
      <c r="G165" s="44"/>
      <c r="H165" s="172"/>
      <c r="I165" s="46" t="s">
        <v>31</v>
      </c>
      <c r="J165" s="46" t="s">
        <v>32</v>
      </c>
      <c r="K165" s="46" t="s">
        <v>33</v>
      </c>
      <c r="L165" s="46" t="s">
        <v>34</v>
      </c>
      <c r="M165" s="44"/>
      <c r="N165" s="44"/>
      <c r="O165" s="32"/>
    </row>
    <row r="166" spans="1:15" x14ac:dyDescent="0.25">
      <c r="A166" s="47"/>
      <c r="B166" s="35"/>
      <c r="C166" s="10"/>
      <c r="D166" s="42"/>
      <c r="E166" s="48">
        <f>F166+G166+H166+M166+N166</f>
        <v>15</v>
      </c>
      <c r="F166" s="49">
        <v>3</v>
      </c>
      <c r="G166" s="49">
        <v>3</v>
      </c>
      <c r="H166" s="48">
        <v>3</v>
      </c>
      <c r="I166" s="48">
        <v>0</v>
      </c>
      <c r="J166" s="48">
        <v>0</v>
      </c>
      <c r="K166" s="48">
        <v>0</v>
      </c>
      <c r="L166" s="48">
        <v>3</v>
      </c>
      <c r="M166" s="49">
        <v>3</v>
      </c>
      <c r="N166" s="49">
        <v>3</v>
      </c>
      <c r="O166" s="71"/>
    </row>
    <row r="167" spans="1:15" ht="17.25" customHeight="1" x14ac:dyDescent="0.25">
      <c r="A167" s="173" t="s">
        <v>95</v>
      </c>
      <c r="B167" s="174" t="s">
        <v>96</v>
      </c>
      <c r="C167" s="11" t="s">
        <v>18</v>
      </c>
      <c r="D167" s="23" t="s">
        <v>19</v>
      </c>
      <c r="E167" s="144">
        <f t="shared" ref="E167:N167" si="19">E168+E169+E170+E171</f>
        <v>425355.22102999996</v>
      </c>
      <c r="F167" s="87">
        <f t="shared" si="19"/>
        <v>68563.290999999997</v>
      </c>
      <c r="G167" s="25">
        <f t="shared" si="19"/>
        <v>77146.465000000011</v>
      </c>
      <c r="H167" s="79">
        <f t="shared" si="19"/>
        <v>89584.016220000005</v>
      </c>
      <c r="I167" s="80"/>
      <c r="J167" s="80"/>
      <c r="K167" s="80"/>
      <c r="L167" s="81"/>
      <c r="M167" s="25">
        <f t="shared" si="19"/>
        <v>93167.376869999993</v>
      </c>
      <c r="N167" s="25">
        <f t="shared" si="19"/>
        <v>96894.071939999994</v>
      </c>
      <c r="O167" s="10" t="s">
        <v>97</v>
      </c>
    </row>
    <row r="168" spans="1:15" ht="22.5" x14ac:dyDescent="0.25">
      <c r="A168" s="173"/>
      <c r="B168" s="174"/>
      <c r="C168" s="11"/>
      <c r="D168" s="31" t="s">
        <v>21</v>
      </c>
      <c r="E168" s="144">
        <f>F168+G168+H168+M168+N168</f>
        <v>0</v>
      </c>
      <c r="F168" s="87">
        <f t="shared" ref="F168:N171" si="20">F173</f>
        <v>0</v>
      </c>
      <c r="G168" s="25">
        <f t="shared" si="20"/>
        <v>0</v>
      </c>
      <c r="H168" s="79">
        <f t="shared" si="20"/>
        <v>0</v>
      </c>
      <c r="I168" s="80">
        <f t="shared" si="20"/>
        <v>0</v>
      </c>
      <c r="J168" s="80">
        <f t="shared" si="20"/>
        <v>0</v>
      </c>
      <c r="K168" s="80">
        <f t="shared" si="20"/>
        <v>0</v>
      </c>
      <c r="L168" s="81">
        <f t="shared" si="20"/>
        <v>0</v>
      </c>
      <c r="M168" s="25">
        <f t="shared" si="20"/>
        <v>0</v>
      </c>
      <c r="N168" s="25">
        <f t="shared" si="20"/>
        <v>0</v>
      </c>
      <c r="O168" s="10"/>
    </row>
    <row r="169" spans="1:15" ht="17.25" customHeight="1" x14ac:dyDescent="0.25">
      <c r="A169" s="173"/>
      <c r="B169" s="174"/>
      <c r="C169" s="11"/>
      <c r="D169" s="31" t="s">
        <v>22</v>
      </c>
      <c r="E169" s="144">
        <f>F169+G169+H169+M169+N169</f>
        <v>0</v>
      </c>
      <c r="F169" s="87">
        <f t="shared" si="20"/>
        <v>0</v>
      </c>
      <c r="G169" s="25">
        <f t="shared" si="20"/>
        <v>0</v>
      </c>
      <c r="H169" s="79">
        <f t="shared" si="20"/>
        <v>0</v>
      </c>
      <c r="I169" s="80">
        <f t="shared" si="20"/>
        <v>0</v>
      </c>
      <c r="J169" s="80">
        <f t="shared" si="20"/>
        <v>0</v>
      </c>
      <c r="K169" s="80">
        <f t="shared" si="20"/>
        <v>0</v>
      </c>
      <c r="L169" s="81">
        <f t="shared" si="20"/>
        <v>0</v>
      </c>
      <c r="M169" s="25">
        <f t="shared" si="20"/>
        <v>0</v>
      </c>
      <c r="N169" s="25">
        <f t="shared" si="20"/>
        <v>0</v>
      </c>
      <c r="O169" s="10"/>
    </row>
    <row r="170" spans="1:15" ht="22.5" x14ac:dyDescent="0.25">
      <c r="A170" s="173"/>
      <c r="B170" s="174"/>
      <c r="C170" s="11"/>
      <c r="D170" s="31" t="s">
        <v>23</v>
      </c>
      <c r="E170" s="144">
        <f>F170+G170+H170+M170+N170</f>
        <v>425355.22102999996</v>
      </c>
      <c r="F170" s="87">
        <f t="shared" si="20"/>
        <v>68563.290999999997</v>
      </c>
      <c r="G170" s="25">
        <f t="shared" si="20"/>
        <v>77146.465000000011</v>
      </c>
      <c r="H170" s="79">
        <f t="shared" si="20"/>
        <v>89584.016220000005</v>
      </c>
      <c r="I170" s="80">
        <f t="shared" si="20"/>
        <v>0</v>
      </c>
      <c r="J170" s="80">
        <f t="shared" si="20"/>
        <v>0</v>
      </c>
      <c r="K170" s="80">
        <f t="shared" si="20"/>
        <v>0</v>
      </c>
      <c r="L170" s="81">
        <f t="shared" si="20"/>
        <v>0</v>
      </c>
      <c r="M170" s="25">
        <f t="shared" si="20"/>
        <v>93167.376869999993</v>
      </c>
      <c r="N170" s="25">
        <f t="shared" si="20"/>
        <v>96894.071939999994</v>
      </c>
      <c r="O170" s="10"/>
    </row>
    <row r="171" spans="1:15" ht="18.75" x14ac:dyDescent="0.25">
      <c r="A171" s="173"/>
      <c r="B171" s="174"/>
      <c r="C171" s="11"/>
      <c r="D171" s="31" t="s">
        <v>24</v>
      </c>
      <c r="E171" s="144">
        <f>F171+G171+H171+M171+N171</f>
        <v>0</v>
      </c>
      <c r="F171" s="87">
        <f t="shared" si="20"/>
        <v>0</v>
      </c>
      <c r="G171" s="25">
        <f t="shared" si="20"/>
        <v>0</v>
      </c>
      <c r="H171" s="79">
        <f t="shared" si="20"/>
        <v>0</v>
      </c>
      <c r="I171" s="80">
        <f t="shared" si="20"/>
        <v>0</v>
      </c>
      <c r="J171" s="80">
        <f t="shared" si="20"/>
        <v>0</v>
      </c>
      <c r="K171" s="80">
        <f t="shared" si="20"/>
        <v>0</v>
      </c>
      <c r="L171" s="81">
        <f t="shared" si="20"/>
        <v>0</v>
      </c>
      <c r="M171" s="25">
        <f t="shared" si="20"/>
        <v>0</v>
      </c>
      <c r="N171" s="25">
        <f t="shared" si="20"/>
        <v>0</v>
      </c>
      <c r="O171" s="10"/>
    </row>
    <row r="172" spans="1:15" ht="17.25" customHeight="1" x14ac:dyDescent="0.25">
      <c r="A172" s="175" t="s">
        <v>98</v>
      </c>
      <c r="B172" s="176" t="s">
        <v>99</v>
      </c>
      <c r="C172" s="11" t="s">
        <v>18</v>
      </c>
      <c r="D172" s="23" t="s">
        <v>19</v>
      </c>
      <c r="E172" s="144">
        <f>E173+E174+E175+E176</f>
        <v>425355.22102999996</v>
      </c>
      <c r="F172" s="87">
        <f t="shared" ref="F172:N172" si="21">F173+F174+F175</f>
        <v>68563.290999999997</v>
      </c>
      <c r="G172" s="25">
        <f t="shared" si="21"/>
        <v>77146.465000000011</v>
      </c>
      <c r="H172" s="79">
        <f t="shared" si="21"/>
        <v>89584.016220000005</v>
      </c>
      <c r="I172" s="80">
        <f t="shared" si="21"/>
        <v>0</v>
      </c>
      <c r="J172" s="80">
        <f t="shared" si="21"/>
        <v>0</v>
      </c>
      <c r="K172" s="80">
        <f t="shared" si="21"/>
        <v>0</v>
      </c>
      <c r="L172" s="81">
        <f t="shared" si="21"/>
        <v>0</v>
      </c>
      <c r="M172" s="25">
        <f t="shared" si="21"/>
        <v>93167.376869999993</v>
      </c>
      <c r="N172" s="25">
        <f t="shared" si="21"/>
        <v>96894.071939999994</v>
      </c>
      <c r="O172" s="10"/>
    </row>
    <row r="173" spans="1:15" ht="22.5" x14ac:dyDescent="0.25">
      <c r="A173" s="177"/>
      <c r="B173" s="176"/>
      <c r="C173" s="11"/>
      <c r="D173" s="31" t="s">
        <v>21</v>
      </c>
      <c r="E173" s="144">
        <f>F173+G173+H173+M173+N173</f>
        <v>0</v>
      </c>
      <c r="F173" s="87">
        <v>0</v>
      </c>
      <c r="G173" s="25">
        <f t="shared" ref="G173:N174" si="22">G181</f>
        <v>0</v>
      </c>
      <c r="H173" s="79">
        <f t="shared" si="22"/>
        <v>0</v>
      </c>
      <c r="I173" s="80">
        <f t="shared" si="22"/>
        <v>0</v>
      </c>
      <c r="J173" s="80">
        <f t="shared" si="22"/>
        <v>0</v>
      </c>
      <c r="K173" s="80">
        <f t="shared" si="22"/>
        <v>0</v>
      </c>
      <c r="L173" s="81">
        <f t="shared" si="22"/>
        <v>0</v>
      </c>
      <c r="M173" s="25">
        <f t="shared" si="22"/>
        <v>0</v>
      </c>
      <c r="N173" s="25">
        <f t="shared" si="22"/>
        <v>0</v>
      </c>
      <c r="O173" s="10"/>
    </row>
    <row r="174" spans="1:15" ht="17.25" customHeight="1" x14ac:dyDescent="0.25">
      <c r="A174" s="177"/>
      <c r="B174" s="176"/>
      <c r="C174" s="11"/>
      <c r="D174" s="31" t="s">
        <v>22</v>
      </c>
      <c r="E174" s="144">
        <f>F174+G174+H174+M174+N174</f>
        <v>0</v>
      </c>
      <c r="F174" s="87">
        <v>0</v>
      </c>
      <c r="G174" s="25">
        <f t="shared" si="22"/>
        <v>0</v>
      </c>
      <c r="H174" s="79">
        <f t="shared" si="22"/>
        <v>0</v>
      </c>
      <c r="I174" s="80">
        <f t="shared" si="22"/>
        <v>0</v>
      </c>
      <c r="J174" s="80">
        <f t="shared" si="22"/>
        <v>0</v>
      </c>
      <c r="K174" s="80">
        <f t="shared" si="22"/>
        <v>0</v>
      </c>
      <c r="L174" s="81">
        <f t="shared" si="22"/>
        <v>0</v>
      </c>
      <c r="M174" s="25">
        <f t="shared" si="22"/>
        <v>0</v>
      </c>
      <c r="N174" s="25">
        <f t="shared" si="22"/>
        <v>0</v>
      </c>
      <c r="O174" s="10"/>
    </row>
    <row r="175" spans="1:15" ht="27.75" customHeight="1" x14ac:dyDescent="0.25">
      <c r="A175" s="177"/>
      <c r="B175" s="176"/>
      <c r="C175" s="11"/>
      <c r="D175" s="31" t="s">
        <v>23</v>
      </c>
      <c r="E175" s="144">
        <f>F175+G175+H175+M175+N175</f>
        <v>425355.22102999996</v>
      </c>
      <c r="F175" s="87">
        <v>68563.290999999997</v>
      </c>
      <c r="G175" s="25">
        <f t="shared" ref="G175:M175" si="23">G183+G188</f>
        <v>77146.465000000011</v>
      </c>
      <c r="H175" s="79">
        <f t="shared" si="23"/>
        <v>89584.016220000005</v>
      </c>
      <c r="I175" s="80">
        <f t="shared" si="23"/>
        <v>0</v>
      </c>
      <c r="J175" s="80">
        <f t="shared" si="23"/>
        <v>0</v>
      </c>
      <c r="K175" s="80">
        <f t="shared" si="23"/>
        <v>0</v>
      </c>
      <c r="L175" s="81">
        <f t="shared" si="23"/>
        <v>0</v>
      </c>
      <c r="M175" s="25">
        <f t="shared" si="23"/>
        <v>93167.376869999993</v>
      </c>
      <c r="N175" s="25">
        <f>N183</f>
        <v>96894.071939999994</v>
      </c>
      <c r="O175" s="10"/>
    </row>
    <row r="176" spans="1:15" ht="18.75" x14ac:dyDescent="0.25">
      <c r="A176" s="177"/>
      <c r="B176" s="176"/>
      <c r="C176" s="11"/>
      <c r="D176" s="31" t="s">
        <v>24</v>
      </c>
      <c r="E176" s="144">
        <f>F176+G176+H176+M176+N176</f>
        <v>0</v>
      </c>
      <c r="F176" s="87">
        <v>0</v>
      </c>
      <c r="G176" s="25">
        <f t="shared" ref="G176:M176" si="24">G184</f>
        <v>0</v>
      </c>
      <c r="H176" s="79">
        <f t="shared" si="24"/>
        <v>0</v>
      </c>
      <c r="I176" s="80">
        <f t="shared" si="24"/>
        <v>0</v>
      </c>
      <c r="J176" s="80">
        <f t="shared" si="24"/>
        <v>0</v>
      </c>
      <c r="K176" s="80">
        <f t="shared" si="24"/>
        <v>0</v>
      </c>
      <c r="L176" s="81">
        <f t="shared" si="24"/>
        <v>0</v>
      </c>
      <c r="M176" s="25">
        <f t="shared" si="24"/>
        <v>0</v>
      </c>
      <c r="N176" s="25">
        <f>N184</f>
        <v>0</v>
      </c>
      <c r="O176" s="10"/>
    </row>
    <row r="177" spans="1:15" ht="34.5" customHeight="1" x14ac:dyDescent="0.25">
      <c r="A177" s="177"/>
      <c r="B177" s="146" t="s">
        <v>100</v>
      </c>
      <c r="C177" s="10"/>
      <c r="D177" s="42"/>
      <c r="E177" s="43" t="s">
        <v>28</v>
      </c>
      <c r="F177" s="44" t="s">
        <v>9</v>
      </c>
      <c r="G177" s="44" t="s">
        <v>10</v>
      </c>
      <c r="H177" s="43" t="s">
        <v>29</v>
      </c>
      <c r="I177" s="43" t="s">
        <v>30</v>
      </c>
      <c r="J177" s="43"/>
      <c r="K177" s="43"/>
      <c r="L177" s="43"/>
      <c r="M177" s="44" t="s">
        <v>12</v>
      </c>
      <c r="N177" s="44" t="s">
        <v>13</v>
      </c>
      <c r="O177" s="10"/>
    </row>
    <row r="178" spans="1:15" ht="44.25" customHeight="1" x14ac:dyDescent="0.25">
      <c r="A178" s="177"/>
      <c r="B178" s="146"/>
      <c r="C178" s="10"/>
      <c r="D178" s="42"/>
      <c r="E178" s="43"/>
      <c r="F178" s="44"/>
      <c r="G178" s="44"/>
      <c r="H178" s="43"/>
      <c r="I178" s="46" t="s">
        <v>31</v>
      </c>
      <c r="J178" s="46" t="s">
        <v>32</v>
      </c>
      <c r="K178" s="46" t="s">
        <v>33</v>
      </c>
      <c r="L178" s="46" t="s">
        <v>34</v>
      </c>
      <c r="M178" s="44"/>
      <c r="N178" s="44"/>
      <c r="O178" s="10"/>
    </row>
    <row r="179" spans="1:15" ht="39" customHeight="1" x14ac:dyDescent="0.25">
      <c r="A179" s="178"/>
      <c r="B179" s="146"/>
      <c r="C179" s="10"/>
      <c r="D179" s="42"/>
      <c r="E179" s="48">
        <v>100</v>
      </c>
      <c r="F179" s="49">
        <v>100</v>
      </c>
      <c r="G179" s="49">
        <v>100</v>
      </c>
      <c r="H179" s="48">
        <v>100</v>
      </c>
      <c r="I179" s="48">
        <v>22</v>
      </c>
      <c r="J179" s="48">
        <v>45</v>
      </c>
      <c r="K179" s="48">
        <v>67</v>
      </c>
      <c r="L179" s="48">
        <v>100</v>
      </c>
      <c r="M179" s="49">
        <v>100</v>
      </c>
      <c r="N179" s="49">
        <v>100</v>
      </c>
      <c r="O179" s="10"/>
    </row>
    <row r="180" spans="1:15" ht="17.25" customHeight="1" x14ac:dyDescent="0.25">
      <c r="A180" s="179" t="s">
        <v>101</v>
      </c>
      <c r="B180" s="86" t="s">
        <v>54</v>
      </c>
      <c r="C180" s="11" t="s">
        <v>18</v>
      </c>
      <c r="D180" s="23" t="s">
        <v>19</v>
      </c>
      <c r="E180" s="144">
        <f>E181+E182+E183+E184</f>
        <v>424660.33302999998</v>
      </c>
      <c r="F180" s="87">
        <f>F181+F182+F183+F184</f>
        <v>68563.290999999997</v>
      </c>
      <c r="G180" s="25">
        <f>G181+G182+G183+G184</f>
        <v>76451.577000000005</v>
      </c>
      <c r="H180" s="79">
        <f>H181+H182+H183+H184</f>
        <v>89584.016220000005</v>
      </c>
      <c r="I180" s="80"/>
      <c r="J180" s="80"/>
      <c r="K180" s="80"/>
      <c r="L180" s="81"/>
      <c r="M180" s="25">
        <f>M181+M182+M183+M184</f>
        <v>93167.376869999993</v>
      </c>
      <c r="N180" s="25">
        <f>N181+N182+N183+N184</f>
        <v>96894.071939999994</v>
      </c>
      <c r="O180" s="10"/>
    </row>
    <row r="181" spans="1:15" ht="26.25" customHeight="1" x14ac:dyDescent="0.25">
      <c r="A181" s="179"/>
      <c r="B181" s="86"/>
      <c r="C181" s="11"/>
      <c r="D181" s="31" t="s">
        <v>21</v>
      </c>
      <c r="E181" s="144">
        <f>F181+G181+H181+M181+N181</f>
        <v>0</v>
      </c>
      <c r="F181" s="87">
        <v>0</v>
      </c>
      <c r="G181" s="25">
        <v>0</v>
      </c>
      <c r="H181" s="79">
        <v>0</v>
      </c>
      <c r="I181" s="80"/>
      <c r="J181" s="80"/>
      <c r="K181" s="80"/>
      <c r="L181" s="81"/>
      <c r="M181" s="25">
        <v>0</v>
      </c>
      <c r="N181" s="25">
        <v>0</v>
      </c>
      <c r="O181" s="10"/>
    </row>
    <row r="182" spans="1:15" ht="18.75" x14ac:dyDescent="0.25">
      <c r="A182" s="179"/>
      <c r="B182" s="86"/>
      <c r="C182" s="11"/>
      <c r="D182" s="31" t="s">
        <v>22</v>
      </c>
      <c r="E182" s="144">
        <f>F182+G182+H182+M182+N182</f>
        <v>0</v>
      </c>
      <c r="F182" s="87">
        <v>0</v>
      </c>
      <c r="G182" s="25">
        <v>0</v>
      </c>
      <c r="H182" s="79">
        <v>0</v>
      </c>
      <c r="I182" s="80"/>
      <c r="J182" s="80"/>
      <c r="K182" s="80"/>
      <c r="L182" s="81"/>
      <c r="M182" s="25">
        <v>0</v>
      </c>
      <c r="N182" s="25">
        <v>0</v>
      </c>
      <c r="O182" s="10"/>
    </row>
    <row r="183" spans="1:15" ht="24" customHeight="1" x14ac:dyDescent="0.25">
      <c r="A183" s="179"/>
      <c r="B183" s="86"/>
      <c r="C183" s="11"/>
      <c r="D183" s="31" t="s">
        <v>23</v>
      </c>
      <c r="E183" s="144">
        <f>F183+G183+H183+M183+N183</f>
        <v>424660.33302999998</v>
      </c>
      <c r="F183" s="87">
        <v>68563.290999999997</v>
      </c>
      <c r="G183" s="25">
        <v>76451.577000000005</v>
      </c>
      <c r="H183" s="88">
        <v>89584.016220000005</v>
      </c>
      <c r="I183" s="89"/>
      <c r="J183" s="89"/>
      <c r="K183" s="89"/>
      <c r="L183" s="90"/>
      <c r="M183" s="41">
        <v>93167.376869999993</v>
      </c>
      <c r="N183" s="41">
        <v>96894.071939999994</v>
      </c>
      <c r="O183" s="10"/>
    </row>
    <row r="184" spans="1:15" ht="17.25" customHeight="1" x14ac:dyDescent="0.25">
      <c r="A184" s="179"/>
      <c r="B184" s="86"/>
      <c r="C184" s="11"/>
      <c r="D184" s="31" t="s">
        <v>24</v>
      </c>
      <c r="E184" s="144">
        <f>F184+G184+H184+M184+N184</f>
        <v>0</v>
      </c>
      <c r="F184" s="87">
        <v>0</v>
      </c>
      <c r="G184" s="25">
        <v>0</v>
      </c>
      <c r="H184" s="79">
        <v>0</v>
      </c>
      <c r="I184" s="80"/>
      <c r="J184" s="80"/>
      <c r="K184" s="80"/>
      <c r="L184" s="81"/>
      <c r="M184" s="25">
        <v>0</v>
      </c>
      <c r="N184" s="25">
        <v>0</v>
      </c>
      <c r="O184" s="10"/>
    </row>
    <row r="185" spans="1:15" ht="17.25" customHeight="1" x14ac:dyDescent="0.25">
      <c r="A185" s="78" t="s">
        <v>102</v>
      </c>
      <c r="B185" s="86" t="s">
        <v>103</v>
      </c>
      <c r="C185" s="11" t="s">
        <v>18</v>
      </c>
      <c r="D185" s="23" t="s">
        <v>19</v>
      </c>
      <c r="E185" s="24">
        <f>E186+E187+E188+E189</f>
        <v>694.88800000000003</v>
      </c>
      <c r="F185" s="25">
        <f>F186+F187+F188+F189</f>
        <v>0</v>
      </c>
      <c r="G185" s="25">
        <f>G186+G187+G188+G189</f>
        <v>694.88800000000003</v>
      </c>
      <c r="H185" s="79">
        <f>H186+H187+H188+H189</f>
        <v>0</v>
      </c>
      <c r="I185" s="80"/>
      <c r="J185" s="80"/>
      <c r="K185" s="80"/>
      <c r="L185" s="81"/>
      <c r="M185" s="25">
        <f>M186+M187+M188+M189</f>
        <v>0</v>
      </c>
      <c r="N185" s="25">
        <f>N186+N187+N188+N189</f>
        <v>0</v>
      </c>
      <c r="O185" s="10"/>
    </row>
    <row r="186" spans="1:15" ht="18" customHeight="1" x14ac:dyDescent="0.25">
      <c r="A186" s="78"/>
      <c r="B186" s="86"/>
      <c r="C186" s="11"/>
      <c r="D186" s="31" t="s">
        <v>104</v>
      </c>
      <c r="E186" s="24">
        <f>F186+G186+H186+M186+N186</f>
        <v>0</v>
      </c>
      <c r="F186" s="25">
        <v>0</v>
      </c>
      <c r="G186" s="25">
        <v>0</v>
      </c>
      <c r="H186" s="79">
        <v>0</v>
      </c>
      <c r="I186" s="80"/>
      <c r="J186" s="80"/>
      <c r="K186" s="80"/>
      <c r="L186" s="81"/>
      <c r="M186" s="25">
        <v>0</v>
      </c>
      <c r="N186" s="25">
        <v>0</v>
      </c>
      <c r="O186" s="10"/>
    </row>
    <row r="187" spans="1:15" ht="18.75" x14ac:dyDescent="0.25">
      <c r="A187" s="78"/>
      <c r="B187" s="86"/>
      <c r="C187" s="11"/>
      <c r="D187" s="31" t="s">
        <v>22</v>
      </c>
      <c r="E187" s="24">
        <f>F187+G187+H187+M187+N187</f>
        <v>0</v>
      </c>
      <c r="F187" s="25">
        <v>0</v>
      </c>
      <c r="G187" s="25">
        <v>0</v>
      </c>
      <c r="H187" s="79">
        <v>0</v>
      </c>
      <c r="I187" s="80"/>
      <c r="J187" s="80"/>
      <c r="K187" s="80"/>
      <c r="L187" s="81"/>
      <c r="M187" s="25">
        <v>0</v>
      </c>
      <c r="N187" s="25">
        <v>0</v>
      </c>
      <c r="O187" s="10"/>
    </row>
    <row r="188" spans="1:15" ht="21.75" customHeight="1" x14ac:dyDescent="0.25">
      <c r="A188" s="78"/>
      <c r="B188" s="86"/>
      <c r="C188" s="11"/>
      <c r="D188" s="31" t="s">
        <v>23</v>
      </c>
      <c r="E188" s="24">
        <f>F188+G188+H188+M188+N188</f>
        <v>694.88800000000003</v>
      </c>
      <c r="F188" s="25">
        <v>0</v>
      </c>
      <c r="G188" s="25">
        <f>(11000-4000)*0+694.888</f>
        <v>694.88800000000003</v>
      </c>
      <c r="H188" s="88">
        <f>(11000-4000)*0+694.888*0</f>
        <v>0</v>
      </c>
      <c r="I188" s="89"/>
      <c r="J188" s="89"/>
      <c r="K188" s="89"/>
      <c r="L188" s="90"/>
      <c r="M188" s="25">
        <v>0</v>
      </c>
      <c r="N188" s="25">
        <v>0</v>
      </c>
      <c r="O188" s="10"/>
    </row>
    <row r="189" spans="1:15" ht="17.25" customHeight="1" x14ac:dyDescent="0.25">
      <c r="A189" s="78"/>
      <c r="B189" s="86"/>
      <c r="C189" s="11"/>
      <c r="D189" s="31" t="s">
        <v>24</v>
      </c>
      <c r="E189" s="24">
        <f>F189+G189+H189+M189+N189</f>
        <v>0</v>
      </c>
      <c r="F189" s="25">
        <v>0</v>
      </c>
      <c r="G189" s="25">
        <v>0</v>
      </c>
      <c r="H189" s="79">
        <v>0</v>
      </c>
      <c r="I189" s="80"/>
      <c r="J189" s="80"/>
      <c r="K189" s="80"/>
      <c r="L189" s="81"/>
      <c r="M189" s="25">
        <v>0</v>
      </c>
      <c r="N189" s="25">
        <v>0</v>
      </c>
      <c r="O189" s="10"/>
    </row>
    <row r="190" spans="1:15" ht="21" customHeight="1" x14ac:dyDescent="0.25">
      <c r="A190" s="78" t="s">
        <v>105</v>
      </c>
      <c r="B190" s="180" t="s">
        <v>106</v>
      </c>
      <c r="C190" s="181" t="s">
        <v>18</v>
      </c>
      <c r="D190" s="23" t="s">
        <v>19</v>
      </c>
      <c r="E190" s="24">
        <f>E191+E192+E193+E194</f>
        <v>8894.5571600000003</v>
      </c>
      <c r="F190" s="25">
        <f>SUM(F191:F194)</f>
        <v>0</v>
      </c>
      <c r="G190" s="25">
        <f>G191+G192+G193+G194</f>
        <v>5155.1120000000001</v>
      </c>
      <c r="H190" s="79">
        <f>H191+H192+H193+H194</f>
        <v>3739.4451600000002</v>
      </c>
      <c r="I190" s="80"/>
      <c r="J190" s="80"/>
      <c r="K190" s="80"/>
      <c r="L190" s="81"/>
      <c r="M190" s="25">
        <f>SUM(M191:M194)</f>
        <v>0</v>
      </c>
      <c r="N190" s="25">
        <f>SUM(N191:N194)</f>
        <v>0</v>
      </c>
      <c r="O190" s="10" t="s">
        <v>107</v>
      </c>
    </row>
    <row r="191" spans="1:15" ht="21" customHeight="1" x14ac:dyDescent="0.25">
      <c r="A191" s="78"/>
      <c r="B191" s="180"/>
      <c r="C191" s="181"/>
      <c r="D191" s="31" t="s">
        <v>21</v>
      </c>
      <c r="E191" s="24">
        <f>F191+G191+H191+M191+N191</f>
        <v>0</v>
      </c>
      <c r="F191" s="25">
        <v>0</v>
      </c>
      <c r="G191" s="25">
        <f t="shared" ref="G191:H194" si="25">G204+G217</f>
        <v>0</v>
      </c>
      <c r="H191" s="79">
        <f t="shared" si="25"/>
        <v>0</v>
      </c>
      <c r="I191" s="80"/>
      <c r="J191" s="80"/>
      <c r="K191" s="80"/>
      <c r="L191" s="81"/>
      <c r="M191" s="25">
        <f t="shared" ref="M191:N194" si="26">M204</f>
        <v>0</v>
      </c>
      <c r="N191" s="25">
        <f t="shared" si="26"/>
        <v>0</v>
      </c>
      <c r="O191" s="10"/>
    </row>
    <row r="192" spans="1:15" ht="21.75" customHeight="1" x14ac:dyDescent="0.25">
      <c r="A192" s="78"/>
      <c r="B192" s="180"/>
      <c r="C192" s="181"/>
      <c r="D192" s="31" t="s">
        <v>108</v>
      </c>
      <c r="E192" s="24">
        <f>F192+G192+H192+M192+N192</f>
        <v>0</v>
      </c>
      <c r="F192" s="25">
        <v>0</v>
      </c>
      <c r="G192" s="25">
        <f t="shared" si="25"/>
        <v>0</v>
      </c>
      <c r="H192" s="79">
        <f t="shared" si="25"/>
        <v>0</v>
      </c>
      <c r="I192" s="80"/>
      <c r="J192" s="80"/>
      <c r="K192" s="80"/>
      <c r="L192" s="81"/>
      <c r="M192" s="25">
        <f t="shared" si="26"/>
        <v>0</v>
      </c>
      <c r="N192" s="25">
        <f t="shared" si="26"/>
        <v>0</v>
      </c>
      <c r="O192" s="10"/>
    </row>
    <row r="193" spans="1:48" ht="19.5" customHeight="1" x14ac:dyDescent="0.25">
      <c r="A193" s="78"/>
      <c r="B193" s="180"/>
      <c r="C193" s="181"/>
      <c r="D193" s="31" t="s">
        <v>23</v>
      </c>
      <c r="E193" s="24">
        <f>F193+G193+H193+M193+N193</f>
        <v>8894.5571600000003</v>
      </c>
      <c r="F193" s="25">
        <v>0</v>
      </c>
      <c r="G193" s="25">
        <f t="shared" si="25"/>
        <v>5155.1120000000001</v>
      </c>
      <c r="H193" s="79">
        <f>H206+H219+H198</f>
        <v>3739.4451600000002</v>
      </c>
      <c r="I193" s="80"/>
      <c r="J193" s="80"/>
      <c r="K193" s="80"/>
      <c r="L193" s="81"/>
      <c r="M193" s="25">
        <f t="shared" si="26"/>
        <v>0</v>
      </c>
      <c r="N193" s="25">
        <f t="shared" si="26"/>
        <v>0</v>
      </c>
      <c r="O193" s="10"/>
    </row>
    <row r="194" spans="1:48" ht="20.25" customHeight="1" x14ac:dyDescent="0.25">
      <c r="A194" s="78"/>
      <c r="B194" s="180"/>
      <c r="C194" s="181"/>
      <c r="D194" s="31" t="s">
        <v>24</v>
      </c>
      <c r="E194" s="24">
        <f>F194+G194+H194+M194+N194</f>
        <v>0</v>
      </c>
      <c r="F194" s="25">
        <v>0</v>
      </c>
      <c r="G194" s="25">
        <f t="shared" si="25"/>
        <v>0</v>
      </c>
      <c r="H194" s="79">
        <f t="shared" si="25"/>
        <v>0</v>
      </c>
      <c r="I194" s="80"/>
      <c r="J194" s="80"/>
      <c r="K194" s="80"/>
      <c r="L194" s="81"/>
      <c r="M194" s="25">
        <f t="shared" si="26"/>
        <v>0</v>
      </c>
      <c r="N194" s="25">
        <f t="shared" si="26"/>
        <v>0</v>
      </c>
      <c r="O194" s="10"/>
    </row>
    <row r="195" spans="1:48" s="169" customFormat="1" ht="20.25" customHeight="1" x14ac:dyDescent="0.25">
      <c r="A195" s="182" t="s">
        <v>109</v>
      </c>
      <c r="B195" s="183" t="s">
        <v>110</v>
      </c>
      <c r="C195" s="181" t="s">
        <v>37</v>
      </c>
      <c r="D195" s="184" t="s">
        <v>19</v>
      </c>
      <c r="E195" s="185">
        <f>E196+E197+E198+E199</f>
        <v>3739.4451600000002</v>
      </c>
      <c r="F195" s="26">
        <f>SUM(F196:F199)</f>
        <v>0</v>
      </c>
      <c r="G195" s="26">
        <f>G196+G197+G198+G199</f>
        <v>0</v>
      </c>
      <c r="H195" s="27">
        <f>H196+H197+H198+H199</f>
        <v>3739.4451600000002</v>
      </c>
      <c r="I195" s="28"/>
      <c r="J195" s="28"/>
      <c r="K195" s="28"/>
      <c r="L195" s="29"/>
      <c r="M195" s="26">
        <f>SUM(M196:M199)</f>
        <v>0</v>
      </c>
      <c r="N195" s="26">
        <f>SUM(N196:N199)</f>
        <v>0</v>
      </c>
      <c r="O195" s="186" t="s">
        <v>97</v>
      </c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7"/>
      <c r="AT195" s="187"/>
      <c r="AU195" s="187"/>
      <c r="AV195" s="187"/>
    </row>
    <row r="196" spans="1:48" s="169" customFormat="1" ht="20.25" customHeight="1" x14ac:dyDescent="0.25">
      <c r="A196" s="188"/>
      <c r="B196" s="189"/>
      <c r="C196" s="181"/>
      <c r="D196" s="190" t="s">
        <v>21</v>
      </c>
      <c r="E196" s="185">
        <f>F196+G196+H196+M196+N196</f>
        <v>0</v>
      </c>
      <c r="F196" s="26">
        <v>0</v>
      </c>
      <c r="G196" s="26">
        <f t="shared" ref="G196:H197" si="27">G204</f>
        <v>0</v>
      </c>
      <c r="H196" s="27">
        <f t="shared" si="27"/>
        <v>0</v>
      </c>
      <c r="I196" s="28"/>
      <c r="J196" s="28"/>
      <c r="K196" s="28"/>
      <c r="L196" s="29"/>
      <c r="M196" s="26">
        <f t="shared" ref="M196:N198" si="28">M204</f>
        <v>0</v>
      </c>
      <c r="N196" s="26">
        <f t="shared" si="28"/>
        <v>0</v>
      </c>
      <c r="O196" s="191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7"/>
      <c r="AT196" s="187"/>
      <c r="AU196" s="187"/>
      <c r="AV196" s="187"/>
    </row>
    <row r="197" spans="1:48" s="169" customFormat="1" ht="20.25" customHeight="1" x14ac:dyDescent="0.25">
      <c r="A197" s="188"/>
      <c r="B197" s="189"/>
      <c r="C197" s="181"/>
      <c r="D197" s="190" t="s">
        <v>108</v>
      </c>
      <c r="E197" s="185">
        <f>F197+G197+H197+M197+N197</f>
        <v>0</v>
      </c>
      <c r="F197" s="26">
        <v>0</v>
      </c>
      <c r="G197" s="26">
        <f t="shared" si="27"/>
        <v>0</v>
      </c>
      <c r="H197" s="27">
        <f t="shared" si="27"/>
        <v>0</v>
      </c>
      <c r="I197" s="28"/>
      <c r="J197" s="28"/>
      <c r="K197" s="28"/>
      <c r="L197" s="29"/>
      <c r="M197" s="26">
        <f t="shared" si="28"/>
        <v>0</v>
      </c>
      <c r="N197" s="26">
        <f t="shared" si="28"/>
        <v>0</v>
      </c>
      <c r="O197" s="191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187"/>
      <c r="AU197" s="187"/>
      <c r="AV197" s="187"/>
    </row>
    <row r="198" spans="1:48" s="169" customFormat="1" ht="20.25" customHeight="1" x14ac:dyDescent="0.25">
      <c r="A198" s="188"/>
      <c r="B198" s="189"/>
      <c r="C198" s="181"/>
      <c r="D198" s="190" t="s">
        <v>23</v>
      </c>
      <c r="E198" s="185">
        <f>F198+G198+H198+M198+N198</f>
        <v>3739.4451600000002</v>
      </c>
      <c r="F198" s="26">
        <v>0</v>
      </c>
      <c r="G198" s="26">
        <v>0</v>
      </c>
      <c r="H198" s="192">
        <f>1893.85-129.85+1975.44516</f>
        <v>3739.4451600000002</v>
      </c>
      <c r="I198" s="193"/>
      <c r="J198" s="193"/>
      <c r="K198" s="193"/>
      <c r="L198" s="194"/>
      <c r="M198" s="26">
        <f t="shared" si="28"/>
        <v>0</v>
      </c>
      <c r="N198" s="26">
        <f t="shared" si="28"/>
        <v>0</v>
      </c>
      <c r="O198" s="191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F198" s="187"/>
      <c r="AG198" s="187"/>
      <c r="AH198" s="187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87"/>
      <c r="AT198" s="187"/>
      <c r="AU198" s="187"/>
      <c r="AV198" s="187"/>
    </row>
    <row r="199" spans="1:48" s="169" customFormat="1" ht="20.25" customHeight="1" x14ac:dyDescent="0.25">
      <c r="A199" s="188"/>
      <c r="B199" s="195"/>
      <c r="C199" s="181"/>
      <c r="D199" s="190" t="s">
        <v>24</v>
      </c>
      <c r="E199" s="185">
        <f>F199+G199+H199+M199+N199</f>
        <v>0</v>
      </c>
      <c r="F199" s="26">
        <v>0</v>
      </c>
      <c r="G199" s="26">
        <f t="shared" ref="G199:H199" si="29">G207</f>
        <v>0</v>
      </c>
      <c r="H199" s="27">
        <f t="shared" si="29"/>
        <v>0</v>
      </c>
      <c r="I199" s="28"/>
      <c r="J199" s="28"/>
      <c r="K199" s="28"/>
      <c r="L199" s="29"/>
      <c r="M199" s="26">
        <v>0</v>
      </c>
      <c r="N199" s="26">
        <v>0</v>
      </c>
      <c r="O199" s="196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F199" s="187"/>
      <c r="AG199" s="187"/>
      <c r="AH199" s="187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187"/>
      <c r="AU199" s="187"/>
      <c r="AV199" s="187"/>
    </row>
    <row r="200" spans="1:48" ht="43.5" customHeight="1" x14ac:dyDescent="0.25">
      <c r="A200" s="188"/>
      <c r="B200" s="183" t="s">
        <v>111</v>
      </c>
      <c r="C200" s="197"/>
      <c r="D200" s="198"/>
      <c r="E200" s="45" t="s">
        <v>28</v>
      </c>
      <c r="F200" s="199" t="s">
        <v>9</v>
      </c>
      <c r="G200" s="199" t="s">
        <v>10</v>
      </c>
      <c r="H200" s="45" t="s">
        <v>29</v>
      </c>
      <c r="I200" s="45" t="s">
        <v>30</v>
      </c>
      <c r="J200" s="45"/>
      <c r="K200" s="45"/>
      <c r="L200" s="45"/>
      <c r="M200" s="199" t="s">
        <v>12</v>
      </c>
      <c r="N200" s="199" t="s">
        <v>13</v>
      </c>
      <c r="O200" s="186"/>
    </row>
    <row r="201" spans="1:48" ht="46.5" customHeight="1" x14ac:dyDescent="0.25">
      <c r="A201" s="188"/>
      <c r="B201" s="200"/>
      <c r="C201" s="201"/>
      <c r="D201" s="202"/>
      <c r="E201" s="45"/>
      <c r="F201" s="199"/>
      <c r="G201" s="199"/>
      <c r="H201" s="45"/>
      <c r="I201" s="46" t="s">
        <v>31</v>
      </c>
      <c r="J201" s="46" t="s">
        <v>32</v>
      </c>
      <c r="K201" s="46" t="s">
        <v>33</v>
      </c>
      <c r="L201" s="46" t="s">
        <v>34</v>
      </c>
      <c r="M201" s="199"/>
      <c r="N201" s="199"/>
      <c r="O201" s="191"/>
    </row>
    <row r="202" spans="1:48" ht="23.25" customHeight="1" x14ac:dyDescent="0.25">
      <c r="A202" s="203"/>
      <c r="B202" s="204"/>
      <c r="C202" s="205"/>
      <c r="D202" s="206"/>
      <c r="E202" s="124">
        <v>1</v>
      </c>
      <c r="F202" s="125">
        <v>0</v>
      </c>
      <c r="G202" s="125">
        <v>0</v>
      </c>
      <c r="H202" s="124">
        <f>L202</f>
        <v>1</v>
      </c>
      <c r="I202" s="124">
        <v>0</v>
      </c>
      <c r="J202" s="124">
        <v>0</v>
      </c>
      <c r="K202" s="124">
        <v>0</v>
      </c>
      <c r="L202" s="124">
        <v>1</v>
      </c>
      <c r="M202" s="125">
        <v>0</v>
      </c>
      <c r="N202" s="125">
        <v>0</v>
      </c>
      <c r="O202" s="196"/>
    </row>
    <row r="203" spans="1:48" ht="17.25" customHeight="1" x14ac:dyDescent="0.25">
      <c r="A203" s="34" t="s">
        <v>112</v>
      </c>
      <c r="B203" s="35" t="s">
        <v>113</v>
      </c>
      <c r="C203" s="11" t="s">
        <v>18</v>
      </c>
      <c r="D203" s="23" t="s">
        <v>19</v>
      </c>
      <c r="E203" s="24">
        <f>E204+E205+E206+E207</f>
        <v>2000</v>
      </c>
      <c r="F203" s="25">
        <f>SUM(F204:F207)</f>
        <v>0</v>
      </c>
      <c r="G203" s="25">
        <f>G204+G205+G206+G207</f>
        <v>2000</v>
      </c>
      <c r="H203" s="79">
        <f>H204+H205+H206+H207</f>
        <v>0</v>
      </c>
      <c r="I203" s="80"/>
      <c r="J203" s="80"/>
      <c r="K203" s="80"/>
      <c r="L203" s="81"/>
      <c r="M203" s="25">
        <f>SUM(M204:M207)</f>
        <v>0</v>
      </c>
      <c r="N203" s="25">
        <f>SUM(N204:N207)</f>
        <v>0</v>
      </c>
      <c r="O203" s="30" t="s">
        <v>79</v>
      </c>
    </row>
    <row r="204" spans="1:48" ht="17.25" customHeight="1" x14ac:dyDescent="0.25">
      <c r="A204" s="36"/>
      <c r="B204" s="35"/>
      <c r="C204" s="11"/>
      <c r="D204" s="31" t="s">
        <v>21</v>
      </c>
      <c r="E204" s="24">
        <f>F204+G204+H204+M204+N204</f>
        <v>0</v>
      </c>
      <c r="F204" s="25">
        <v>0</v>
      </c>
      <c r="G204" s="25">
        <f t="shared" ref="G204:H207" si="30">G212</f>
        <v>0</v>
      </c>
      <c r="H204" s="79">
        <f t="shared" si="30"/>
        <v>0</v>
      </c>
      <c r="I204" s="80"/>
      <c r="J204" s="80"/>
      <c r="K204" s="80"/>
      <c r="L204" s="81"/>
      <c r="M204" s="25">
        <f t="shared" ref="M204:N206" si="31">M212</f>
        <v>0</v>
      </c>
      <c r="N204" s="25">
        <f t="shared" si="31"/>
        <v>0</v>
      </c>
      <c r="O204" s="32"/>
    </row>
    <row r="205" spans="1:48" ht="17.25" customHeight="1" x14ac:dyDescent="0.25">
      <c r="A205" s="36"/>
      <c r="B205" s="35"/>
      <c r="C205" s="11"/>
      <c r="D205" s="31" t="s">
        <v>108</v>
      </c>
      <c r="E205" s="24">
        <f>F205+G205+H205+M205+N205</f>
        <v>0</v>
      </c>
      <c r="F205" s="25">
        <v>0</v>
      </c>
      <c r="G205" s="25">
        <f t="shared" si="30"/>
        <v>0</v>
      </c>
      <c r="H205" s="79">
        <f t="shared" si="30"/>
        <v>0</v>
      </c>
      <c r="I205" s="80"/>
      <c r="J205" s="80"/>
      <c r="K205" s="80"/>
      <c r="L205" s="81"/>
      <c r="M205" s="25">
        <f t="shared" si="31"/>
        <v>0</v>
      </c>
      <c r="N205" s="25">
        <f t="shared" si="31"/>
        <v>0</v>
      </c>
      <c r="O205" s="32"/>
    </row>
    <row r="206" spans="1:48" ht="17.25" customHeight="1" x14ac:dyDescent="0.25">
      <c r="A206" s="36"/>
      <c r="B206" s="35"/>
      <c r="C206" s="11"/>
      <c r="D206" s="31" t="s">
        <v>23</v>
      </c>
      <c r="E206" s="24">
        <f>F206+G206+H206+M206+N206</f>
        <v>2000</v>
      </c>
      <c r="F206" s="25">
        <v>0</v>
      </c>
      <c r="G206" s="25">
        <f t="shared" si="30"/>
        <v>2000</v>
      </c>
      <c r="H206" s="79">
        <f t="shared" si="30"/>
        <v>0</v>
      </c>
      <c r="I206" s="80"/>
      <c r="J206" s="80"/>
      <c r="K206" s="80"/>
      <c r="L206" s="81"/>
      <c r="M206" s="25">
        <f t="shared" si="31"/>
        <v>0</v>
      </c>
      <c r="N206" s="25">
        <f t="shared" si="31"/>
        <v>0</v>
      </c>
      <c r="O206" s="32"/>
    </row>
    <row r="207" spans="1:48" ht="17.25" customHeight="1" x14ac:dyDescent="0.25">
      <c r="A207" s="36"/>
      <c r="B207" s="35"/>
      <c r="C207" s="11"/>
      <c r="D207" s="31" t="s">
        <v>24</v>
      </c>
      <c r="E207" s="24">
        <f>F207+G207+H207+M207+N207</f>
        <v>0</v>
      </c>
      <c r="F207" s="25">
        <v>0</v>
      </c>
      <c r="G207" s="25">
        <f t="shared" si="30"/>
        <v>0</v>
      </c>
      <c r="H207" s="79">
        <f t="shared" si="30"/>
        <v>0</v>
      </c>
      <c r="I207" s="80"/>
      <c r="J207" s="80"/>
      <c r="K207" s="80"/>
      <c r="L207" s="81"/>
      <c r="M207" s="25">
        <v>0</v>
      </c>
      <c r="N207" s="25">
        <v>0</v>
      </c>
      <c r="O207" s="32"/>
    </row>
    <row r="208" spans="1:48" ht="33.950000000000003" customHeight="1" x14ac:dyDescent="0.25">
      <c r="A208" s="36"/>
      <c r="B208" s="35" t="s">
        <v>114</v>
      </c>
      <c r="C208" s="11"/>
      <c r="D208" s="207"/>
      <c r="E208" s="43" t="s">
        <v>28</v>
      </c>
      <c r="F208" s="44" t="s">
        <v>9</v>
      </c>
      <c r="G208" s="44" t="s">
        <v>10</v>
      </c>
      <c r="H208" s="43" t="s">
        <v>29</v>
      </c>
      <c r="I208" s="43" t="s">
        <v>30</v>
      </c>
      <c r="J208" s="43"/>
      <c r="K208" s="43"/>
      <c r="L208" s="43"/>
      <c r="M208" s="44" t="s">
        <v>12</v>
      </c>
      <c r="N208" s="44" t="s">
        <v>13</v>
      </c>
      <c r="O208" s="32"/>
    </row>
    <row r="209" spans="1:15" ht="60" customHeight="1" x14ac:dyDescent="0.25">
      <c r="A209" s="36"/>
      <c r="B209" s="35"/>
      <c r="C209" s="11"/>
      <c r="D209" s="207"/>
      <c r="E209" s="43"/>
      <c r="F209" s="44"/>
      <c r="G209" s="44"/>
      <c r="H209" s="43"/>
      <c r="I209" s="46" t="s">
        <v>31</v>
      </c>
      <c r="J209" s="46" t="s">
        <v>32</v>
      </c>
      <c r="K209" s="46" t="s">
        <v>33</v>
      </c>
      <c r="L209" s="46" t="s">
        <v>34</v>
      </c>
      <c r="M209" s="44"/>
      <c r="N209" s="44"/>
      <c r="O209" s="32"/>
    </row>
    <row r="210" spans="1:15" ht="36.200000000000003" customHeight="1" x14ac:dyDescent="0.25">
      <c r="A210" s="36"/>
      <c r="B210" s="35"/>
      <c r="C210" s="11"/>
      <c r="D210" s="207"/>
      <c r="E210" s="208">
        <v>1</v>
      </c>
      <c r="F210" s="209">
        <v>0</v>
      </c>
      <c r="G210" s="209">
        <v>1</v>
      </c>
      <c r="H210" s="208">
        <v>0</v>
      </c>
      <c r="I210" s="208">
        <v>0</v>
      </c>
      <c r="J210" s="208">
        <v>0</v>
      </c>
      <c r="K210" s="208">
        <v>0</v>
      </c>
      <c r="L210" s="208">
        <v>0</v>
      </c>
      <c r="M210" s="209">
        <v>0</v>
      </c>
      <c r="N210" s="209">
        <v>0</v>
      </c>
      <c r="O210" s="32"/>
    </row>
    <row r="211" spans="1:15" ht="17.25" customHeight="1" x14ac:dyDescent="0.25">
      <c r="A211" s="36"/>
      <c r="B211" s="86" t="s">
        <v>115</v>
      </c>
      <c r="C211" s="11" t="s">
        <v>18</v>
      </c>
      <c r="D211" s="97" t="s">
        <v>19</v>
      </c>
      <c r="E211" s="24">
        <f>E212+E213+E214+E215</f>
        <v>2000</v>
      </c>
      <c r="F211" s="25">
        <f>SUM(F212:F215)</f>
        <v>0</v>
      </c>
      <c r="G211" s="25">
        <f>G212+G213+G214+G215</f>
        <v>2000</v>
      </c>
      <c r="H211" s="79">
        <f>H212+H213+H214+H215</f>
        <v>0</v>
      </c>
      <c r="I211" s="80"/>
      <c r="J211" s="80"/>
      <c r="K211" s="80"/>
      <c r="L211" s="81"/>
      <c r="M211" s="25">
        <f>SUM(M212:M215)</f>
        <v>0</v>
      </c>
      <c r="N211" s="25">
        <f>SUM(N212:N215)</f>
        <v>0</v>
      </c>
      <c r="O211" s="32"/>
    </row>
    <row r="212" spans="1:15" ht="17.25" customHeight="1" x14ac:dyDescent="0.25">
      <c r="A212" s="36"/>
      <c r="B212" s="86"/>
      <c r="C212" s="11"/>
      <c r="D212" s="31" t="s">
        <v>21</v>
      </c>
      <c r="E212" s="24">
        <f>F212+G212+H212+M212+N212</f>
        <v>0</v>
      </c>
      <c r="F212" s="25">
        <v>0</v>
      </c>
      <c r="G212" s="25">
        <v>0</v>
      </c>
      <c r="H212" s="79">
        <v>0</v>
      </c>
      <c r="I212" s="80"/>
      <c r="J212" s="80"/>
      <c r="K212" s="80"/>
      <c r="L212" s="81"/>
      <c r="M212" s="25">
        <v>0</v>
      </c>
      <c r="N212" s="25">
        <v>0</v>
      </c>
      <c r="O212" s="32"/>
    </row>
    <row r="213" spans="1:15" ht="17.25" customHeight="1" x14ac:dyDescent="0.25">
      <c r="A213" s="36"/>
      <c r="B213" s="86"/>
      <c r="C213" s="11"/>
      <c r="D213" s="31" t="s">
        <v>22</v>
      </c>
      <c r="E213" s="24">
        <f>F213+G213+H213+M213+N213</f>
        <v>0</v>
      </c>
      <c r="F213" s="25">
        <v>0</v>
      </c>
      <c r="G213" s="25">
        <v>0</v>
      </c>
      <c r="H213" s="79">
        <v>0</v>
      </c>
      <c r="I213" s="80"/>
      <c r="J213" s="80"/>
      <c r="K213" s="80"/>
      <c r="L213" s="81"/>
      <c r="M213" s="25">
        <v>0</v>
      </c>
      <c r="N213" s="25">
        <v>0</v>
      </c>
      <c r="O213" s="32"/>
    </row>
    <row r="214" spans="1:15" ht="17.25" customHeight="1" x14ac:dyDescent="0.25">
      <c r="A214" s="36"/>
      <c r="B214" s="86"/>
      <c r="C214" s="11"/>
      <c r="D214" s="31" t="s">
        <v>23</v>
      </c>
      <c r="E214" s="24">
        <f>F214+G214+H214+M214+N214</f>
        <v>2000</v>
      </c>
      <c r="F214" s="25">
        <v>0</v>
      </c>
      <c r="G214" s="25">
        <v>2000</v>
      </c>
      <c r="H214" s="88">
        <f>2000*0</f>
        <v>0</v>
      </c>
      <c r="I214" s="89"/>
      <c r="J214" s="89"/>
      <c r="K214" s="89"/>
      <c r="L214" s="90"/>
      <c r="M214" s="25">
        <v>0</v>
      </c>
      <c r="N214" s="25">
        <v>0</v>
      </c>
      <c r="O214" s="32"/>
    </row>
    <row r="215" spans="1:15" ht="17.25" customHeight="1" x14ac:dyDescent="0.25">
      <c r="A215" s="47"/>
      <c r="B215" s="86"/>
      <c r="C215" s="11"/>
      <c r="D215" s="31" t="s">
        <v>24</v>
      </c>
      <c r="E215" s="24">
        <f>F215+G215+H215+M215+N215</f>
        <v>0</v>
      </c>
      <c r="F215" s="25">
        <v>0</v>
      </c>
      <c r="G215" s="25">
        <v>0</v>
      </c>
      <c r="H215" s="79">
        <v>0</v>
      </c>
      <c r="I215" s="80"/>
      <c r="J215" s="80"/>
      <c r="K215" s="80"/>
      <c r="L215" s="81"/>
      <c r="M215" s="25">
        <v>0</v>
      </c>
      <c r="N215" s="25">
        <v>0</v>
      </c>
      <c r="O215" s="71"/>
    </row>
    <row r="216" spans="1:15" ht="17.25" customHeight="1" x14ac:dyDescent="0.25">
      <c r="A216" s="34" t="s">
        <v>116</v>
      </c>
      <c r="B216" s="35" t="s">
        <v>117</v>
      </c>
      <c r="C216" s="210" t="s">
        <v>37</v>
      </c>
      <c r="D216" s="23" t="s">
        <v>19</v>
      </c>
      <c r="E216" s="24">
        <f>E217+E218+E219+E220</f>
        <v>3155.1120000000001</v>
      </c>
      <c r="F216" s="25">
        <f>F217+F218+F219+F220</f>
        <v>0</v>
      </c>
      <c r="G216" s="25">
        <f>G217+G218+G219+G220</f>
        <v>3155.1120000000001</v>
      </c>
      <c r="H216" s="79">
        <f>H217+H218+H219+H220</f>
        <v>0</v>
      </c>
      <c r="I216" s="80"/>
      <c r="J216" s="80"/>
      <c r="K216" s="80"/>
      <c r="L216" s="81"/>
      <c r="M216" s="25">
        <f>M217+M218+M219+M220</f>
        <v>0</v>
      </c>
      <c r="N216" s="25">
        <f>N217+N218+N219+N220</f>
        <v>0</v>
      </c>
      <c r="O216" s="30" t="s">
        <v>97</v>
      </c>
    </row>
    <row r="217" spans="1:15" ht="17.25" customHeight="1" x14ac:dyDescent="0.25">
      <c r="A217" s="36"/>
      <c r="B217" s="35"/>
      <c r="C217" s="210"/>
      <c r="D217" s="31" t="s">
        <v>21</v>
      </c>
      <c r="E217" s="24">
        <f>F217+G217+H217+M217+N217</f>
        <v>0</v>
      </c>
      <c r="F217" s="25">
        <v>0</v>
      </c>
      <c r="G217" s="25">
        <v>0</v>
      </c>
      <c r="H217" s="79">
        <v>0</v>
      </c>
      <c r="I217" s="80"/>
      <c r="J217" s="80"/>
      <c r="K217" s="80"/>
      <c r="L217" s="81"/>
      <c r="M217" s="25">
        <v>0</v>
      </c>
      <c r="N217" s="25">
        <v>0</v>
      </c>
      <c r="O217" s="32"/>
    </row>
    <row r="218" spans="1:15" ht="17.25" customHeight="1" x14ac:dyDescent="0.25">
      <c r="A218" s="36"/>
      <c r="B218" s="35"/>
      <c r="C218" s="210"/>
      <c r="D218" s="31" t="s">
        <v>108</v>
      </c>
      <c r="E218" s="24">
        <f>F218+G218+H218+M218+N218</f>
        <v>0</v>
      </c>
      <c r="F218" s="25">
        <v>0</v>
      </c>
      <c r="G218" s="25">
        <v>0</v>
      </c>
      <c r="H218" s="79">
        <v>0</v>
      </c>
      <c r="I218" s="80"/>
      <c r="J218" s="80"/>
      <c r="K218" s="80"/>
      <c r="L218" s="81"/>
      <c r="M218" s="25">
        <v>0</v>
      </c>
      <c r="N218" s="25">
        <v>0</v>
      </c>
      <c r="O218" s="32"/>
    </row>
    <row r="219" spans="1:15" ht="17.25" customHeight="1" x14ac:dyDescent="0.25">
      <c r="A219" s="36"/>
      <c r="B219" s="35"/>
      <c r="C219" s="210"/>
      <c r="D219" s="31" t="s">
        <v>23</v>
      </c>
      <c r="E219" s="24">
        <f>F219+G219+H219+M219+N219</f>
        <v>3155.1120000000001</v>
      </c>
      <c r="F219" s="25">
        <v>0</v>
      </c>
      <c r="G219" s="25">
        <f>655.112+1500+1000</f>
        <v>3155.1120000000001</v>
      </c>
      <c r="H219" s="88">
        <f>(655.112+1500)*0</f>
        <v>0</v>
      </c>
      <c r="I219" s="89"/>
      <c r="J219" s="89"/>
      <c r="K219" s="89"/>
      <c r="L219" s="90"/>
      <c r="M219" s="25">
        <v>0</v>
      </c>
      <c r="N219" s="25">
        <v>0</v>
      </c>
      <c r="O219" s="32"/>
    </row>
    <row r="220" spans="1:15" ht="17.25" customHeight="1" x14ac:dyDescent="0.25">
      <c r="A220" s="36"/>
      <c r="B220" s="35"/>
      <c r="C220" s="210"/>
      <c r="D220" s="31" t="s">
        <v>24</v>
      </c>
      <c r="E220" s="24">
        <f>F220+G220+H220+M220+N220</f>
        <v>0</v>
      </c>
      <c r="F220" s="25">
        <v>0</v>
      </c>
      <c r="G220" s="25">
        <v>0</v>
      </c>
      <c r="H220" s="79">
        <v>0</v>
      </c>
      <c r="I220" s="80"/>
      <c r="J220" s="80"/>
      <c r="K220" s="80"/>
      <c r="L220" s="81"/>
      <c r="M220" s="25">
        <v>0</v>
      </c>
      <c r="N220" s="25">
        <v>0</v>
      </c>
      <c r="O220" s="32"/>
    </row>
    <row r="221" spans="1:15" ht="31.7" customHeight="1" x14ac:dyDescent="0.25">
      <c r="A221" s="36"/>
      <c r="B221" s="35" t="s">
        <v>114</v>
      </c>
      <c r="C221" s="11"/>
      <c r="D221" s="211"/>
      <c r="E221" s="43" t="s">
        <v>28</v>
      </c>
      <c r="F221" s="44" t="s">
        <v>9</v>
      </c>
      <c r="G221" s="44" t="s">
        <v>10</v>
      </c>
      <c r="H221" s="43" t="s">
        <v>29</v>
      </c>
      <c r="I221" s="43" t="s">
        <v>30</v>
      </c>
      <c r="J221" s="43"/>
      <c r="K221" s="43"/>
      <c r="L221" s="43"/>
      <c r="M221" s="44" t="s">
        <v>12</v>
      </c>
      <c r="N221" s="44" t="s">
        <v>13</v>
      </c>
      <c r="O221" s="32"/>
    </row>
    <row r="222" spans="1:15" ht="48.75" customHeight="1" x14ac:dyDescent="0.25">
      <c r="A222" s="36"/>
      <c r="B222" s="35"/>
      <c r="C222" s="11"/>
      <c r="D222" s="211"/>
      <c r="E222" s="43"/>
      <c r="F222" s="44"/>
      <c r="G222" s="44"/>
      <c r="H222" s="43"/>
      <c r="I222" s="46" t="s">
        <v>31</v>
      </c>
      <c r="J222" s="46" t="s">
        <v>32</v>
      </c>
      <c r="K222" s="46" t="s">
        <v>33</v>
      </c>
      <c r="L222" s="46" t="s">
        <v>34</v>
      </c>
      <c r="M222" s="44"/>
      <c r="N222" s="44"/>
      <c r="O222" s="32"/>
    </row>
    <row r="223" spans="1:15" ht="31.7" customHeight="1" x14ac:dyDescent="0.25">
      <c r="A223" s="47"/>
      <c r="B223" s="35"/>
      <c r="C223" s="11"/>
      <c r="D223" s="211"/>
      <c r="E223" s="208">
        <v>1</v>
      </c>
      <c r="F223" s="209">
        <v>0</v>
      </c>
      <c r="G223" s="209">
        <v>1</v>
      </c>
      <c r="H223" s="208">
        <v>0</v>
      </c>
      <c r="I223" s="208">
        <v>0</v>
      </c>
      <c r="J223" s="208">
        <v>0</v>
      </c>
      <c r="K223" s="208">
        <v>0</v>
      </c>
      <c r="L223" s="208">
        <v>0</v>
      </c>
      <c r="M223" s="209">
        <v>0</v>
      </c>
      <c r="N223" s="209">
        <v>0</v>
      </c>
      <c r="O223" s="71"/>
    </row>
    <row r="224" spans="1:15" ht="17.25" customHeight="1" x14ac:dyDescent="0.25">
      <c r="A224" s="78" t="s">
        <v>118</v>
      </c>
      <c r="B224" s="180" t="s">
        <v>119</v>
      </c>
      <c r="C224" s="11" t="s">
        <v>18</v>
      </c>
      <c r="D224" s="23" t="s">
        <v>19</v>
      </c>
      <c r="E224" s="144">
        <f>E225+E226+E227+E228</f>
        <v>92384.058170000004</v>
      </c>
      <c r="F224" s="87">
        <f>F225+F226+F227+F228</f>
        <v>20727.258000000002</v>
      </c>
      <c r="G224" s="25">
        <f>G225+G226+G227+G228</f>
        <v>18720.877</v>
      </c>
      <c r="H224" s="79">
        <f>H225+H226+H227+H228</f>
        <v>16957.945660000001</v>
      </c>
      <c r="I224" s="80"/>
      <c r="J224" s="80"/>
      <c r="K224" s="80"/>
      <c r="L224" s="81"/>
      <c r="M224" s="25">
        <f>M225+M226+M227+M228</f>
        <v>17636.263490000001</v>
      </c>
      <c r="N224" s="25">
        <f>N225+N226+N227+N228</f>
        <v>18341.714019999999</v>
      </c>
      <c r="O224" s="30" t="s">
        <v>120</v>
      </c>
    </row>
    <row r="225" spans="1:15" ht="21.75" customHeight="1" x14ac:dyDescent="0.25">
      <c r="A225" s="78"/>
      <c r="B225" s="180"/>
      <c r="C225" s="11"/>
      <c r="D225" s="31" t="s">
        <v>21</v>
      </c>
      <c r="E225" s="144">
        <f>F225+G225+H225+M225+N225</f>
        <v>0</v>
      </c>
      <c r="F225" s="87">
        <f t="shared" ref="F225:N228" si="32">F230</f>
        <v>0</v>
      </c>
      <c r="G225" s="25">
        <f t="shared" si="32"/>
        <v>0</v>
      </c>
      <c r="H225" s="79">
        <f t="shared" si="32"/>
        <v>0</v>
      </c>
      <c r="I225" s="80">
        <f t="shared" si="32"/>
        <v>0</v>
      </c>
      <c r="J225" s="80">
        <f t="shared" si="32"/>
        <v>0</v>
      </c>
      <c r="K225" s="80">
        <f t="shared" si="32"/>
        <v>0</v>
      </c>
      <c r="L225" s="81">
        <f t="shared" si="32"/>
        <v>0</v>
      </c>
      <c r="M225" s="25">
        <f t="shared" si="32"/>
        <v>0</v>
      </c>
      <c r="N225" s="25">
        <f t="shared" si="32"/>
        <v>0</v>
      </c>
      <c r="O225" s="32"/>
    </row>
    <row r="226" spans="1:15" ht="17.25" customHeight="1" x14ac:dyDescent="0.25">
      <c r="A226" s="78"/>
      <c r="B226" s="180"/>
      <c r="C226" s="11"/>
      <c r="D226" s="31" t="s">
        <v>108</v>
      </c>
      <c r="E226" s="144">
        <f>F226+G226+H226+M226+N226</f>
        <v>0</v>
      </c>
      <c r="F226" s="87">
        <f t="shared" si="32"/>
        <v>0</v>
      </c>
      <c r="G226" s="25">
        <f t="shared" si="32"/>
        <v>0</v>
      </c>
      <c r="H226" s="79">
        <f t="shared" si="32"/>
        <v>0</v>
      </c>
      <c r="I226" s="80"/>
      <c r="J226" s="80"/>
      <c r="K226" s="80"/>
      <c r="L226" s="81"/>
      <c r="M226" s="25">
        <f t="shared" si="32"/>
        <v>0</v>
      </c>
      <c r="N226" s="25">
        <f t="shared" si="32"/>
        <v>0</v>
      </c>
      <c r="O226" s="32"/>
    </row>
    <row r="227" spans="1:15" ht="25.5" customHeight="1" x14ac:dyDescent="0.25">
      <c r="A227" s="78"/>
      <c r="B227" s="180"/>
      <c r="C227" s="11"/>
      <c r="D227" s="31" t="s">
        <v>23</v>
      </c>
      <c r="E227" s="144">
        <f>F227+G227+H227+M227+N227</f>
        <v>92384.058170000004</v>
      </c>
      <c r="F227" s="87">
        <f t="shared" si="32"/>
        <v>20727.258000000002</v>
      </c>
      <c r="G227" s="25">
        <f t="shared" si="32"/>
        <v>18720.877</v>
      </c>
      <c r="H227" s="79">
        <f t="shared" si="32"/>
        <v>16957.945660000001</v>
      </c>
      <c r="I227" s="80"/>
      <c r="J227" s="80"/>
      <c r="K227" s="80"/>
      <c r="L227" s="81"/>
      <c r="M227" s="25">
        <f t="shared" si="32"/>
        <v>17636.263490000001</v>
      </c>
      <c r="N227" s="25">
        <f t="shared" si="32"/>
        <v>18341.714019999999</v>
      </c>
      <c r="O227" s="32"/>
    </row>
    <row r="228" spans="1:15" ht="17.25" customHeight="1" x14ac:dyDescent="0.25">
      <c r="A228" s="78"/>
      <c r="B228" s="180"/>
      <c r="C228" s="11"/>
      <c r="D228" s="31" t="s">
        <v>24</v>
      </c>
      <c r="E228" s="144">
        <f>F228+G228+H228+M228+N228</f>
        <v>0</v>
      </c>
      <c r="F228" s="87">
        <f t="shared" si="32"/>
        <v>0</v>
      </c>
      <c r="G228" s="25">
        <f t="shared" si="32"/>
        <v>0</v>
      </c>
      <c r="H228" s="79">
        <f t="shared" si="32"/>
        <v>0</v>
      </c>
      <c r="I228" s="80"/>
      <c r="J228" s="80"/>
      <c r="K228" s="80"/>
      <c r="L228" s="81"/>
      <c r="M228" s="25">
        <f t="shared" si="32"/>
        <v>0</v>
      </c>
      <c r="N228" s="25">
        <f t="shared" si="32"/>
        <v>0</v>
      </c>
      <c r="O228" s="32"/>
    </row>
    <row r="229" spans="1:15" ht="17.25" customHeight="1" x14ac:dyDescent="0.25">
      <c r="A229" s="34" t="s">
        <v>121</v>
      </c>
      <c r="B229" s="35" t="s">
        <v>122</v>
      </c>
      <c r="C229" s="11" t="s">
        <v>18</v>
      </c>
      <c r="D229" s="23" t="s">
        <v>19</v>
      </c>
      <c r="E229" s="144">
        <f>E230+E231+E232+E233</f>
        <v>92384.058170000004</v>
      </c>
      <c r="F229" s="87">
        <f>F230+F231+F232+F233</f>
        <v>20727.258000000002</v>
      </c>
      <c r="G229" s="25">
        <f>G230+G231+G232+G233</f>
        <v>18720.877</v>
      </c>
      <c r="H229" s="79">
        <f>H230+H231+H232+H233</f>
        <v>16957.945660000001</v>
      </c>
      <c r="I229" s="80"/>
      <c r="J229" s="80"/>
      <c r="K229" s="80"/>
      <c r="L229" s="81"/>
      <c r="M229" s="25">
        <f>M230+M231+M232+M233</f>
        <v>17636.263490000001</v>
      </c>
      <c r="N229" s="25">
        <f>N230+N231+N232+N233</f>
        <v>18341.714019999999</v>
      </c>
      <c r="O229" s="32"/>
    </row>
    <row r="230" spans="1:15" ht="21.75" customHeight="1" x14ac:dyDescent="0.25">
      <c r="A230" s="36"/>
      <c r="B230" s="35"/>
      <c r="C230" s="11"/>
      <c r="D230" s="31" t="s">
        <v>21</v>
      </c>
      <c r="E230" s="144">
        <f>F230+G230+H230+M230+N230</f>
        <v>0</v>
      </c>
      <c r="F230" s="87">
        <v>0</v>
      </c>
      <c r="G230" s="25">
        <v>0</v>
      </c>
      <c r="H230" s="79">
        <v>0</v>
      </c>
      <c r="I230" s="80"/>
      <c r="J230" s="80"/>
      <c r="K230" s="80"/>
      <c r="L230" s="81"/>
      <c r="M230" s="25">
        <v>0</v>
      </c>
      <c r="N230" s="25">
        <v>0</v>
      </c>
      <c r="O230" s="32"/>
    </row>
    <row r="231" spans="1:15" ht="18.75" x14ac:dyDescent="0.25">
      <c r="A231" s="36"/>
      <c r="B231" s="35"/>
      <c r="C231" s="11"/>
      <c r="D231" s="31" t="s">
        <v>108</v>
      </c>
      <c r="E231" s="144">
        <f>F231+G231+H231+M231+N231</f>
        <v>0</v>
      </c>
      <c r="F231" s="87">
        <v>0</v>
      </c>
      <c r="G231" s="25">
        <v>0</v>
      </c>
      <c r="H231" s="79">
        <v>0</v>
      </c>
      <c r="I231" s="80"/>
      <c r="J231" s="80"/>
      <c r="K231" s="80"/>
      <c r="L231" s="81"/>
      <c r="M231" s="25">
        <v>0</v>
      </c>
      <c r="N231" s="25">
        <v>0</v>
      </c>
      <c r="O231" s="32"/>
    </row>
    <row r="232" spans="1:15" ht="22.5" customHeight="1" x14ac:dyDescent="0.25">
      <c r="A232" s="36"/>
      <c r="B232" s="35"/>
      <c r="C232" s="11"/>
      <c r="D232" s="31" t="s">
        <v>23</v>
      </c>
      <c r="E232" s="144">
        <f>F232+G232+H232+M232+N232</f>
        <v>92384.058170000004</v>
      </c>
      <c r="F232" s="87">
        <v>20727.258000000002</v>
      </c>
      <c r="G232" s="25">
        <f>G240+G245</f>
        <v>18720.877</v>
      </c>
      <c r="H232" s="88">
        <f>H240</f>
        <v>16957.945660000001</v>
      </c>
      <c r="I232" s="89"/>
      <c r="J232" s="89"/>
      <c r="K232" s="89"/>
      <c r="L232" s="90"/>
      <c r="M232" s="41">
        <f>M240</f>
        <v>17636.263490000001</v>
      </c>
      <c r="N232" s="41">
        <f>N240</f>
        <v>18341.714019999999</v>
      </c>
      <c r="O232" s="32"/>
    </row>
    <row r="233" spans="1:15" ht="17.25" customHeight="1" x14ac:dyDescent="0.25">
      <c r="A233" s="36"/>
      <c r="B233" s="35"/>
      <c r="C233" s="11"/>
      <c r="D233" s="31" t="s">
        <v>24</v>
      </c>
      <c r="E233" s="144">
        <f>F233+G233+H233+M233+N233</f>
        <v>0</v>
      </c>
      <c r="F233" s="87">
        <v>0</v>
      </c>
      <c r="G233" s="25">
        <v>0</v>
      </c>
      <c r="H233" s="79">
        <v>0</v>
      </c>
      <c r="I233" s="80"/>
      <c r="J233" s="80"/>
      <c r="K233" s="80"/>
      <c r="L233" s="81"/>
      <c r="M233" s="25">
        <v>0</v>
      </c>
      <c r="N233" s="25">
        <v>0</v>
      </c>
      <c r="O233" s="32"/>
    </row>
    <row r="234" spans="1:15" ht="33" customHeight="1" x14ac:dyDescent="0.25">
      <c r="A234" s="36"/>
      <c r="B234" s="35" t="s">
        <v>123</v>
      </c>
      <c r="C234" s="10"/>
      <c r="D234" s="42"/>
      <c r="E234" s="43" t="s">
        <v>28</v>
      </c>
      <c r="F234" s="44" t="s">
        <v>9</v>
      </c>
      <c r="G234" s="44" t="s">
        <v>10</v>
      </c>
      <c r="H234" s="43" t="s">
        <v>29</v>
      </c>
      <c r="I234" s="43" t="s">
        <v>30</v>
      </c>
      <c r="J234" s="43"/>
      <c r="K234" s="43"/>
      <c r="L234" s="43"/>
      <c r="M234" s="44" t="s">
        <v>12</v>
      </c>
      <c r="N234" s="44" t="s">
        <v>13</v>
      </c>
      <c r="O234" s="32"/>
    </row>
    <row r="235" spans="1:15" ht="45" customHeight="1" x14ac:dyDescent="0.25">
      <c r="A235" s="36"/>
      <c r="B235" s="35"/>
      <c r="C235" s="10"/>
      <c r="D235" s="42"/>
      <c r="E235" s="43"/>
      <c r="F235" s="44"/>
      <c r="G235" s="44"/>
      <c r="H235" s="43"/>
      <c r="I235" s="46" t="s">
        <v>31</v>
      </c>
      <c r="J235" s="46" t="s">
        <v>32</v>
      </c>
      <c r="K235" s="46" t="s">
        <v>33</v>
      </c>
      <c r="L235" s="46" t="s">
        <v>34</v>
      </c>
      <c r="M235" s="44"/>
      <c r="N235" s="44"/>
      <c r="O235" s="32"/>
    </row>
    <row r="236" spans="1:15" ht="39.75" customHeight="1" x14ac:dyDescent="0.25">
      <c r="A236" s="47"/>
      <c r="B236" s="35"/>
      <c r="C236" s="10"/>
      <c r="D236" s="42"/>
      <c r="E236" s="48">
        <v>100</v>
      </c>
      <c r="F236" s="49">
        <v>100</v>
      </c>
      <c r="G236" s="49">
        <v>100</v>
      </c>
      <c r="H236" s="48">
        <v>100</v>
      </c>
      <c r="I236" s="48">
        <v>22</v>
      </c>
      <c r="J236" s="48">
        <v>45</v>
      </c>
      <c r="K236" s="48">
        <v>67</v>
      </c>
      <c r="L236" s="48">
        <v>100</v>
      </c>
      <c r="M236" s="49">
        <v>100</v>
      </c>
      <c r="N236" s="49">
        <v>100</v>
      </c>
      <c r="O236" s="32"/>
    </row>
    <row r="237" spans="1:15" ht="28.5" customHeight="1" x14ac:dyDescent="0.25">
      <c r="A237" s="34" t="s">
        <v>124</v>
      </c>
      <c r="B237" s="86" t="s">
        <v>54</v>
      </c>
      <c r="C237" s="11" t="s">
        <v>18</v>
      </c>
      <c r="D237" s="23" t="s">
        <v>19</v>
      </c>
      <c r="E237" s="24">
        <f>E238+E239+E240+E241</f>
        <v>91884.058170000004</v>
      </c>
      <c r="F237" s="25">
        <f>F238+F239+F240+F241</f>
        <v>20727.258000000002</v>
      </c>
      <c r="G237" s="25">
        <f>G238+G239+G240+G241</f>
        <v>18220.877</v>
      </c>
      <c r="H237" s="79">
        <f>H238+H239+H240+H241</f>
        <v>16957.945660000001</v>
      </c>
      <c r="I237" s="80"/>
      <c r="J237" s="80"/>
      <c r="K237" s="80"/>
      <c r="L237" s="81"/>
      <c r="M237" s="25">
        <f t="shared" ref="M237:N237" si="33">M238+M239+M240+M241</f>
        <v>17636.263490000001</v>
      </c>
      <c r="N237" s="25">
        <f t="shared" si="33"/>
        <v>18341.714019999999</v>
      </c>
      <c r="O237" s="32"/>
    </row>
    <row r="238" spans="1:15" ht="28.5" customHeight="1" x14ac:dyDescent="0.25">
      <c r="A238" s="36"/>
      <c r="B238" s="86"/>
      <c r="C238" s="11"/>
      <c r="D238" s="31" t="s">
        <v>21</v>
      </c>
      <c r="E238" s="24">
        <f>F238+G238+H238+M238+N238</f>
        <v>0</v>
      </c>
      <c r="F238" s="25">
        <v>0</v>
      </c>
      <c r="G238" s="25">
        <v>0</v>
      </c>
      <c r="H238" s="79">
        <v>0</v>
      </c>
      <c r="I238" s="80"/>
      <c r="J238" s="80"/>
      <c r="K238" s="80"/>
      <c r="L238" s="81"/>
      <c r="M238" s="25">
        <v>0</v>
      </c>
      <c r="N238" s="25">
        <v>0</v>
      </c>
      <c r="O238" s="32"/>
    </row>
    <row r="239" spans="1:15" ht="28.5" customHeight="1" x14ac:dyDescent="0.25">
      <c r="A239" s="36"/>
      <c r="B239" s="86"/>
      <c r="C239" s="11"/>
      <c r="D239" s="31" t="s">
        <v>22</v>
      </c>
      <c r="E239" s="24">
        <f>F239+G239+H239+M239+N239</f>
        <v>0</v>
      </c>
      <c r="F239" s="25">
        <v>0</v>
      </c>
      <c r="G239" s="25">
        <v>0</v>
      </c>
      <c r="H239" s="79">
        <v>0</v>
      </c>
      <c r="I239" s="80"/>
      <c r="J239" s="80"/>
      <c r="K239" s="80"/>
      <c r="L239" s="81"/>
      <c r="M239" s="25">
        <v>0</v>
      </c>
      <c r="N239" s="25">
        <v>0</v>
      </c>
      <c r="O239" s="32"/>
    </row>
    <row r="240" spans="1:15" ht="28.5" customHeight="1" x14ac:dyDescent="0.25">
      <c r="A240" s="36"/>
      <c r="B240" s="86"/>
      <c r="C240" s="11"/>
      <c r="D240" s="31" t="s">
        <v>23</v>
      </c>
      <c r="E240" s="24">
        <f>F240+G240+H240+M240+N240</f>
        <v>91884.058170000004</v>
      </c>
      <c r="F240" s="25">
        <v>20727.258000000002</v>
      </c>
      <c r="G240" s="25">
        <v>18220.877</v>
      </c>
      <c r="H240" s="88">
        <f>16957.94566-600*0</f>
        <v>16957.945660000001</v>
      </c>
      <c r="I240" s="89"/>
      <c r="J240" s="89"/>
      <c r="K240" s="89"/>
      <c r="L240" s="90"/>
      <c r="M240" s="25">
        <v>17636.263490000001</v>
      </c>
      <c r="N240" s="25">
        <v>18341.714019999999</v>
      </c>
      <c r="O240" s="32"/>
    </row>
    <row r="241" spans="1:15" ht="28.5" customHeight="1" x14ac:dyDescent="0.25">
      <c r="A241" s="47"/>
      <c r="B241" s="86"/>
      <c r="C241" s="11"/>
      <c r="D241" s="31" t="s">
        <v>24</v>
      </c>
      <c r="E241" s="24">
        <f>F241+G241+H241+M241+N241</f>
        <v>0</v>
      </c>
      <c r="F241" s="25">
        <v>0</v>
      </c>
      <c r="G241" s="25">
        <v>0</v>
      </c>
      <c r="H241" s="79">
        <v>0</v>
      </c>
      <c r="I241" s="80"/>
      <c r="J241" s="80"/>
      <c r="K241" s="80"/>
      <c r="L241" s="81"/>
      <c r="M241" s="25">
        <v>0</v>
      </c>
      <c r="N241" s="25">
        <v>0</v>
      </c>
      <c r="O241" s="32"/>
    </row>
    <row r="242" spans="1:15" ht="18.95" customHeight="1" x14ac:dyDescent="0.25">
      <c r="A242" s="21" t="s">
        <v>125</v>
      </c>
      <c r="B242" s="35" t="s">
        <v>126</v>
      </c>
      <c r="C242" s="11" t="s">
        <v>18</v>
      </c>
      <c r="D242" s="23" t="s">
        <v>19</v>
      </c>
      <c r="E242" s="24">
        <f>E243+E244+E245+E246</f>
        <v>500</v>
      </c>
      <c r="F242" s="25">
        <f>F243+F244+F245+F246</f>
        <v>0</v>
      </c>
      <c r="G242" s="25">
        <f>G243+G244+G245+G246</f>
        <v>500</v>
      </c>
      <c r="H242" s="79">
        <f>H243+H244+H245+H246</f>
        <v>0</v>
      </c>
      <c r="I242" s="80"/>
      <c r="J242" s="80"/>
      <c r="K242" s="80"/>
      <c r="L242" s="81"/>
      <c r="M242" s="25">
        <f t="shared" ref="M242:N242" si="34">M243+M244+M245+M246</f>
        <v>0</v>
      </c>
      <c r="N242" s="25">
        <f t="shared" si="34"/>
        <v>0</v>
      </c>
      <c r="O242" s="32"/>
    </row>
    <row r="243" spans="1:15" ht="16.5" customHeight="1" x14ac:dyDescent="0.25">
      <c r="A243" s="21"/>
      <c r="B243" s="35"/>
      <c r="C243" s="11"/>
      <c r="D243" s="31" t="s">
        <v>21</v>
      </c>
      <c r="E243" s="24">
        <f>F243+G243+H243+M243+N243</f>
        <v>0</v>
      </c>
      <c r="F243" s="25">
        <v>0</v>
      </c>
      <c r="G243" s="25">
        <v>0</v>
      </c>
      <c r="H243" s="79">
        <v>0</v>
      </c>
      <c r="I243" s="80"/>
      <c r="J243" s="80"/>
      <c r="K243" s="80"/>
      <c r="L243" s="81"/>
      <c r="M243" s="25">
        <v>0</v>
      </c>
      <c r="N243" s="25">
        <v>0</v>
      </c>
      <c r="O243" s="32"/>
    </row>
    <row r="244" spans="1:15" ht="15.95" customHeight="1" x14ac:dyDescent="0.25">
      <c r="A244" s="21"/>
      <c r="B244" s="35"/>
      <c r="C244" s="11"/>
      <c r="D244" s="31" t="s">
        <v>108</v>
      </c>
      <c r="E244" s="24">
        <f>F244+G244+H244+M244+N244</f>
        <v>0</v>
      </c>
      <c r="F244" s="25">
        <v>0</v>
      </c>
      <c r="G244" s="25">
        <v>0</v>
      </c>
      <c r="H244" s="79">
        <v>0</v>
      </c>
      <c r="I244" s="80"/>
      <c r="J244" s="80"/>
      <c r="K244" s="80"/>
      <c r="L244" s="81"/>
      <c r="M244" s="25">
        <v>0</v>
      </c>
      <c r="N244" s="25">
        <v>0</v>
      </c>
      <c r="O244" s="32"/>
    </row>
    <row r="245" spans="1:15" ht="18.95" customHeight="1" x14ac:dyDescent="0.25">
      <c r="A245" s="21"/>
      <c r="B245" s="35"/>
      <c r="C245" s="11"/>
      <c r="D245" s="31" t="s">
        <v>23</v>
      </c>
      <c r="E245" s="24">
        <f>F245+G245+H245+M245+N245</f>
        <v>500</v>
      </c>
      <c r="F245" s="25">
        <v>0</v>
      </c>
      <c r="G245" s="25">
        <v>500</v>
      </c>
      <c r="H245" s="88">
        <f>500*0</f>
        <v>0</v>
      </c>
      <c r="I245" s="89"/>
      <c r="J245" s="89"/>
      <c r="K245" s="89"/>
      <c r="L245" s="90"/>
      <c r="M245" s="25">
        <v>0</v>
      </c>
      <c r="N245" s="25">
        <v>0</v>
      </c>
      <c r="O245" s="32"/>
    </row>
    <row r="246" spans="1:15" ht="19.5" customHeight="1" x14ac:dyDescent="0.25">
      <c r="A246" s="21"/>
      <c r="B246" s="35"/>
      <c r="C246" s="11"/>
      <c r="D246" s="31" t="s">
        <v>24</v>
      </c>
      <c r="E246" s="24">
        <f>F246+G246+H246+M246+N246</f>
        <v>0</v>
      </c>
      <c r="F246" s="25">
        <v>0</v>
      </c>
      <c r="G246" s="25">
        <v>0</v>
      </c>
      <c r="H246" s="79">
        <v>0</v>
      </c>
      <c r="I246" s="80"/>
      <c r="J246" s="80"/>
      <c r="K246" s="80"/>
      <c r="L246" s="81"/>
      <c r="M246" s="25">
        <v>0</v>
      </c>
      <c r="N246" s="25">
        <v>0</v>
      </c>
      <c r="O246" s="71"/>
    </row>
    <row r="247" spans="1:15" ht="20.100000000000001" customHeight="1" x14ac:dyDescent="0.25">
      <c r="A247" s="78" t="s">
        <v>127</v>
      </c>
      <c r="B247" s="180" t="s">
        <v>128</v>
      </c>
      <c r="C247" s="181" t="s">
        <v>37</v>
      </c>
      <c r="D247" s="23" t="s">
        <v>19</v>
      </c>
      <c r="E247" s="144">
        <f>E248+E249+E250+E251</f>
        <v>500</v>
      </c>
      <c r="F247" s="87">
        <f>F248+F249+F250+F251</f>
        <v>500</v>
      </c>
      <c r="G247" s="25">
        <f>G248+G249+G250+G251</f>
        <v>0</v>
      </c>
      <c r="H247" s="79">
        <f>H248+H249+H250+H251</f>
        <v>0</v>
      </c>
      <c r="I247" s="80"/>
      <c r="J247" s="80"/>
      <c r="K247" s="80"/>
      <c r="L247" s="81"/>
      <c r="M247" s="25">
        <f>M248+M249+M250+M251</f>
        <v>0</v>
      </c>
      <c r="N247" s="25">
        <f>N248+N249+N250+N251</f>
        <v>0</v>
      </c>
      <c r="O247" s="212" t="s">
        <v>129</v>
      </c>
    </row>
    <row r="248" spans="1:15" ht="21.75" customHeight="1" x14ac:dyDescent="0.25">
      <c r="A248" s="78"/>
      <c r="B248" s="180"/>
      <c r="C248" s="181"/>
      <c r="D248" s="31" t="s">
        <v>21</v>
      </c>
      <c r="E248" s="144">
        <f>F248+G248+H248+M248+N248</f>
        <v>500</v>
      </c>
      <c r="F248" s="87">
        <f t="shared" ref="F248:H251" si="35">F253</f>
        <v>500</v>
      </c>
      <c r="G248" s="25">
        <f t="shared" si="35"/>
        <v>0</v>
      </c>
      <c r="H248" s="79">
        <f t="shared" si="35"/>
        <v>0</v>
      </c>
      <c r="I248" s="80"/>
      <c r="J248" s="80"/>
      <c r="K248" s="80"/>
      <c r="L248" s="81"/>
      <c r="M248" s="25">
        <f t="shared" ref="M248:N251" si="36">M253</f>
        <v>0</v>
      </c>
      <c r="N248" s="25">
        <f t="shared" si="36"/>
        <v>0</v>
      </c>
      <c r="O248" s="213"/>
    </row>
    <row r="249" spans="1:15" ht="18.75" x14ac:dyDescent="0.25">
      <c r="A249" s="78"/>
      <c r="B249" s="180"/>
      <c r="C249" s="181"/>
      <c r="D249" s="31" t="s">
        <v>22</v>
      </c>
      <c r="E249" s="144">
        <f>F249+G249+H249+M249+N249</f>
        <v>0</v>
      </c>
      <c r="F249" s="87">
        <f t="shared" si="35"/>
        <v>0</v>
      </c>
      <c r="G249" s="25">
        <f t="shared" si="35"/>
        <v>0</v>
      </c>
      <c r="H249" s="79">
        <f t="shared" si="35"/>
        <v>0</v>
      </c>
      <c r="I249" s="80"/>
      <c r="J249" s="80"/>
      <c r="K249" s="80"/>
      <c r="L249" s="81"/>
      <c r="M249" s="25">
        <f t="shared" si="36"/>
        <v>0</v>
      </c>
      <c r="N249" s="25">
        <f t="shared" si="36"/>
        <v>0</v>
      </c>
      <c r="O249" s="213"/>
    </row>
    <row r="250" spans="1:15" ht="21" customHeight="1" x14ac:dyDescent="0.25">
      <c r="A250" s="78"/>
      <c r="B250" s="180"/>
      <c r="C250" s="181"/>
      <c r="D250" s="31" t="s">
        <v>23</v>
      </c>
      <c r="E250" s="144">
        <f>F250+G250+H250+M250+N250</f>
        <v>0</v>
      </c>
      <c r="F250" s="87">
        <f t="shared" si="35"/>
        <v>0</v>
      </c>
      <c r="G250" s="25">
        <f t="shared" si="35"/>
        <v>0</v>
      </c>
      <c r="H250" s="79">
        <f t="shared" si="35"/>
        <v>0</v>
      </c>
      <c r="I250" s="80"/>
      <c r="J250" s="80"/>
      <c r="K250" s="80"/>
      <c r="L250" s="81"/>
      <c r="M250" s="25">
        <f t="shared" si="36"/>
        <v>0</v>
      </c>
      <c r="N250" s="25">
        <f t="shared" si="36"/>
        <v>0</v>
      </c>
      <c r="O250" s="213"/>
    </row>
    <row r="251" spans="1:15" ht="17.25" customHeight="1" x14ac:dyDescent="0.25">
      <c r="A251" s="78"/>
      <c r="B251" s="180"/>
      <c r="C251" s="181"/>
      <c r="D251" s="31" t="s">
        <v>24</v>
      </c>
      <c r="E251" s="144">
        <f>F251+G251+H251+M251+N251</f>
        <v>0</v>
      </c>
      <c r="F251" s="87">
        <f t="shared" si="35"/>
        <v>0</v>
      </c>
      <c r="G251" s="25">
        <f t="shared" si="35"/>
        <v>0</v>
      </c>
      <c r="H251" s="79">
        <f t="shared" si="35"/>
        <v>0</v>
      </c>
      <c r="I251" s="80"/>
      <c r="J251" s="80"/>
      <c r="K251" s="80"/>
      <c r="L251" s="81"/>
      <c r="M251" s="25">
        <f t="shared" si="36"/>
        <v>0</v>
      </c>
      <c r="N251" s="25">
        <f t="shared" si="36"/>
        <v>0</v>
      </c>
      <c r="O251" s="213"/>
    </row>
    <row r="252" spans="1:15" ht="17.25" customHeight="1" x14ac:dyDescent="0.25">
      <c r="A252" s="34" t="s">
        <v>130</v>
      </c>
      <c r="B252" s="214" t="s">
        <v>131</v>
      </c>
      <c r="C252" s="181" t="s">
        <v>37</v>
      </c>
      <c r="D252" s="23" t="s">
        <v>19</v>
      </c>
      <c r="E252" s="144">
        <f>E253+E254+E255+E256</f>
        <v>500</v>
      </c>
      <c r="F252" s="87">
        <f>F253+F254+F255+F256</f>
        <v>500</v>
      </c>
      <c r="G252" s="25">
        <f>G253+G254+G255+G256</f>
        <v>0</v>
      </c>
      <c r="H252" s="79">
        <f>H253+H254+H255+H256</f>
        <v>0</v>
      </c>
      <c r="I252" s="80"/>
      <c r="J252" s="80"/>
      <c r="K252" s="80"/>
      <c r="L252" s="81"/>
      <c r="M252" s="25">
        <f>M253+M254+M255+M256</f>
        <v>0</v>
      </c>
      <c r="N252" s="25">
        <f>N253+N254+N255+N256</f>
        <v>0</v>
      </c>
      <c r="O252" s="213"/>
    </row>
    <row r="253" spans="1:15" ht="21" customHeight="1" x14ac:dyDescent="0.25">
      <c r="A253" s="36"/>
      <c r="B253" s="214"/>
      <c r="C253" s="181"/>
      <c r="D253" s="31" t="s">
        <v>21</v>
      </c>
      <c r="E253" s="144">
        <f>F253+G253+H253+M253+N253</f>
        <v>500</v>
      </c>
      <c r="F253" s="87">
        <v>500</v>
      </c>
      <c r="G253" s="25">
        <v>0</v>
      </c>
      <c r="H253" s="79">
        <v>0</v>
      </c>
      <c r="I253" s="80"/>
      <c r="J253" s="80"/>
      <c r="K253" s="80"/>
      <c r="L253" s="81"/>
      <c r="M253" s="25">
        <v>0</v>
      </c>
      <c r="N253" s="25">
        <v>0</v>
      </c>
      <c r="O253" s="213"/>
    </row>
    <row r="254" spans="1:15" ht="18.75" x14ac:dyDescent="0.25">
      <c r="A254" s="36"/>
      <c r="B254" s="214"/>
      <c r="C254" s="181"/>
      <c r="D254" s="31" t="s">
        <v>22</v>
      </c>
      <c r="E254" s="144">
        <f>F254+G254+H254+M254+N254</f>
        <v>0</v>
      </c>
      <c r="F254" s="87">
        <v>0</v>
      </c>
      <c r="G254" s="25">
        <v>0</v>
      </c>
      <c r="H254" s="79">
        <v>0</v>
      </c>
      <c r="I254" s="80"/>
      <c r="J254" s="80"/>
      <c r="K254" s="80"/>
      <c r="L254" s="81"/>
      <c r="M254" s="25">
        <v>0</v>
      </c>
      <c r="N254" s="25">
        <v>0</v>
      </c>
      <c r="O254" s="213"/>
    </row>
    <row r="255" spans="1:15" ht="34.5" customHeight="1" x14ac:dyDescent="0.25">
      <c r="A255" s="36"/>
      <c r="B255" s="214"/>
      <c r="C255" s="181"/>
      <c r="D255" s="31" t="s">
        <v>23</v>
      </c>
      <c r="E255" s="144">
        <f>F255+G255+H255+M255+N255</f>
        <v>0</v>
      </c>
      <c r="F255" s="87">
        <v>0</v>
      </c>
      <c r="G255" s="25">
        <v>0</v>
      </c>
      <c r="H255" s="79">
        <v>0</v>
      </c>
      <c r="I255" s="80"/>
      <c r="J255" s="80"/>
      <c r="K255" s="80"/>
      <c r="L255" s="81"/>
      <c r="M255" s="25">
        <v>0</v>
      </c>
      <c r="N255" s="25">
        <v>0</v>
      </c>
      <c r="O255" s="213"/>
    </row>
    <row r="256" spans="1:15" ht="24" customHeight="1" x14ac:dyDescent="0.25">
      <c r="A256" s="36"/>
      <c r="B256" s="214"/>
      <c r="C256" s="181"/>
      <c r="D256" s="31" t="s">
        <v>24</v>
      </c>
      <c r="E256" s="144">
        <f>F256+G256+H256+M256+N256</f>
        <v>0</v>
      </c>
      <c r="F256" s="87">
        <v>0</v>
      </c>
      <c r="G256" s="25">
        <v>0</v>
      </c>
      <c r="H256" s="79">
        <v>0</v>
      </c>
      <c r="I256" s="80"/>
      <c r="J256" s="80"/>
      <c r="K256" s="80"/>
      <c r="L256" s="81"/>
      <c r="M256" s="25">
        <v>0</v>
      </c>
      <c r="N256" s="25">
        <v>0</v>
      </c>
      <c r="O256" s="213"/>
    </row>
    <row r="257" spans="1:15" ht="35.25" customHeight="1" x14ac:dyDescent="0.25">
      <c r="A257" s="36"/>
      <c r="B257" s="35" t="s">
        <v>132</v>
      </c>
      <c r="C257" s="11"/>
      <c r="D257" s="207"/>
      <c r="E257" s="215" t="s">
        <v>28</v>
      </c>
      <c r="F257" s="216" t="s">
        <v>9</v>
      </c>
      <c r="G257" s="216" t="s">
        <v>10</v>
      </c>
      <c r="H257" s="172" t="s">
        <v>29</v>
      </c>
      <c r="I257" s="43" t="s">
        <v>30</v>
      </c>
      <c r="J257" s="43"/>
      <c r="K257" s="43"/>
      <c r="L257" s="43"/>
      <c r="M257" s="216" t="s">
        <v>12</v>
      </c>
      <c r="N257" s="216" t="s">
        <v>13</v>
      </c>
      <c r="O257" s="213"/>
    </row>
    <row r="258" spans="1:15" ht="45.75" customHeight="1" x14ac:dyDescent="0.25">
      <c r="A258" s="36"/>
      <c r="B258" s="35"/>
      <c r="C258" s="11"/>
      <c r="D258" s="207"/>
      <c r="E258" s="215"/>
      <c r="F258" s="216"/>
      <c r="G258" s="216"/>
      <c r="H258" s="172"/>
      <c r="I258" s="46" t="s">
        <v>31</v>
      </c>
      <c r="J258" s="46" t="s">
        <v>32</v>
      </c>
      <c r="K258" s="46" t="s">
        <v>33</v>
      </c>
      <c r="L258" s="46" t="s">
        <v>34</v>
      </c>
      <c r="M258" s="216"/>
      <c r="N258" s="216"/>
      <c r="O258" s="213"/>
    </row>
    <row r="259" spans="1:15" ht="45" customHeight="1" x14ac:dyDescent="0.25">
      <c r="A259" s="47"/>
      <c r="B259" s="35"/>
      <c r="C259" s="11"/>
      <c r="D259" s="207"/>
      <c r="E259" s="48">
        <v>1</v>
      </c>
      <c r="F259" s="49">
        <v>1</v>
      </c>
      <c r="G259" s="49" t="s">
        <v>40</v>
      </c>
      <c r="H259" s="48" t="s">
        <v>40</v>
      </c>
      <c r="I259" s="48" t="s">
        <v>40</v>
      </c>
      <c r="J259" s="48" t="s">
        <v>40</v>
      </c>
      <c r="K259" s="48" t="s">
        <v>40</v>
      </c>
      <c r="L259" s="48" t="s">
        <v>40</v>
      </c>
      <c r="M259" s="217" t="s">
        <v>40</v>
      </c>
      <c r="N259" s="217" t="s">
        <v>40</v>
      </c>
      <c r="O259" s="218"/>
    </row>
    <row r="260" spans="1:15" ht="26.25" customHeight="1" x14ac:dyDescent="0.25">
      <c r="A260" s="21" t="s">
        <v>133</v>
      </c>
      <c r="B260" s="22" t="s">
        <v>134</v>
      </c>
      <c r="C260" s="11"/>
      <c r="D260" s="23" t="s">
        <v>19</v>
      </c>
      <c r="E260" s="65">
        <f>E261+E262+E263+E264</f>
        <v>24744.020420000001</v>
      </c>
      <c r="F260" s="219">
        <f>F261+F262+F263+F264</f>
        <v>8045.5898399999996</v>
      </c>
      <c r="G260" s="220">
        <f>G261+G262+G263+G264</f>
        <v>8989.4337799999994</v>
      </c>
      <c r="H260" s="221">
        <f>H261+H262+H263+H264</f>
        <v>7708.9967999999999</v>
      </c>
      <c r="I260" s="222"/>
      <c r="J260" s="222"/>
      <c r="K260" s="222"/>
      <c r="L260" s="223"/>
      <c r="M260" s="25">
        <f>M261+M262+M263+M264</f>
        <v>0</v>
      </c>
      <c r="N260" s="25">
        <f>N261+N262+N263+N264</f>
        <v>0</v>
      </c>
      <c r="O260" s="30" t="s">
        <v>135</v>
      </c>
    </row>
    <row r="261" spans="1:15" ht="20.25" customHeight="1" x14ac:dyDescent="0.25">
      <c r="A261" s="21"/>
      <c r="B261" s="22"/>
      <c r="C261" s="11"/>
      <c r="D261" s="31" t="s">
        <v>21</v>
      </c>
      <c r="E261" s="65">
        <f>F261+G261+H261+M261+N261</f>
        <v>24744.020420000001</v>
      </c>
      <c r="F261" s="219">
        <f t="shared" ref="F261:H264" si="37">F266</f>
        <v>8045.5898399999996</v>
      </c>
      <c r="G261" s="220">
        <f t="shared" si="37"/>
        <v>8989.4337799999994</v>
      </c>
      <c r="H261" s="221">
        <f t="shared" si="37"/>
        <v>7708.9967999999999</v>
      </c>
      <c r="I261" s="222"/>
      <c r="J261" s="222"/>
      <c r="K261" s="222"/>
      <c r="L261" s="223"/>
      <c r="M261" s="25">
        <f t="shared" ref="M261:N264" si="38">M266</f>
        <v>0</v>
      </c>
      <c r="N261" s="25">
        <f t="shared" si="38"/>
        <v>0</v>
      </c>
      <c r="O261" s="32"/>
    </row>
    <row r="262" spans="1:15" ht="18.75" customHeight="1" x14ac:dyDescent="0.25">
      <c r="A262" s="21"/>
      <c r="B262" s="22"/>
      <c r="C262" s="11"/>
      <c r="D262" s="31" t="s">
        <v>22</v>
      </c>
      <c r="E262" s="65">
        <f>F262+G262+H262+M262+N262</f>
        <v>0</v>
      </c>
      <c r="F262" s="219">
        <f t="shared" si="37"/>
        <v>0</v>
      </c>
      <c r="G262" s="220">
        <f t="shared" si="37"/>
        <v>0</v>
      </c>
      <c r="H262" s="221">
        <f t="shared" si="37"/>
        <v>0</v>
      </c>
      <c r="I262" s="222"/>
      <c r="J262" s="222"/>
      <c r="K262" s="222"/>
      <c r="L262" s="223"/>
      <c r="M262" s="25">
        <f t="shared" si="38"/>
        <v>0</v>
      </c>
      <c r="N262" s="25">
        <f t="shared" si="38"/>
        <v>0</v>
      </c>
      <c r="O262" s="32"/>
    </row>
    <row r="263" spans="1:15" ht="22.5" customHeight="1" x14ac:dyDescent="0.25">
      <c r="A263" s="21"/>
      <c r="B263" s="22"/>
      <c r="C263" s="11"/>
      <c r="D263" s="31" t="s">
        <v>23</v>
      </c>
      <c r="E263" s="65">
        <f>F263+G263+H263+M263+N263</f>
        <v>0</v>
      </c>
      <c r="F263" s="219">
        <f t="shared" si="37"/>
        <v>0</v>
      </c>
      <c r="G263" s="220">
        <f t="shared" si="37"/>
        <v>0</v>
      </c>
      <c r="H263" s="221">
        <f t="shared" si="37"/>
        <v>0</v>
      </c>
      <c r="I263" s="222"/>
      <c r="J263" s="222"/>
      <c r="K263" s="222"/>
      <c r="L263" s="223"/>
      <c r="M263" s="25">
        <f t="shared" si="38"/>
        <v>0</v>
      </c>
      <c r="N263" s="25">
        <f t="shared" si="38"/>
        <v>0</v>
      </c>
      <c r="O263" s="32"/>
    </row>
    <row r="264" spans="1:15" ht="16.5" customHeight="1" x14ac:dyDescent="0.25">
      <c r="A264" s="21"/>
      <c r="B264" s="22"/>
      <c r="C264" s="11"/>
      <c r="D264" s="31" t="s">
        <v>24</v>
      </c>
      <c r="E264" s="65">
        <f>F264+G264+H264+M264+N264</f>
        <v>0</v>
      </c>
      <c r="F264" s="219">
        <f t="shared" si="37"/>
        <v>0</v>
      </c>
      <c r="G264" s="220">
        <f t="shared" si="37"/>
        <v>0</v>
      </c>
      <c r="H264" s="221">
        <f t="shared" si="37"/>
        <v>0</v>
      </c>
      <c r="I264" s="222"/>
      <c r="J264" s="222"/>
      <c r="K264" s="222"/>
      <c r="L264" s="223"/>
      <c r="M264" s="25">
        <f t="shared" si="38"/>
        <v>0</v>
      </c>
      <c r="N264" s="25">
        <f t="shared" si="38"/>
        <v>0</v>
      </c>
      <c r="O264" s="32"/>
    </row>
    <row r="265" spans="1:15" ht="29.25" customHeight="1" x14ac:dyDescent="0.3">
      <c r="A265" s="34" t="s">
        <v>136</v>
      </c>
      <c r="B265" s="51" t="s">
        <v>137</v>
      </c>
      <c r="C265" s="181" t="s">
        <v>37</v>
      </c>
      <c r="D265" s="23" t="s">
        <v>19</v>
      </c>
      <c r="E265" s="24">
        <f>E266+E267+E268+E269</f>
        <v>24744.020420000001</v>
      </c>
      <c r="F265" s="25">
        <f>F266+F267+F268+F269</f>
        <v>8045.5898399999996</v>
      </c>
      <c r="G265" s="224">
        <f>G266+G267+G268+G269</f>
        <v>8989.4337799999994</v>
      </c>
      <c r="H265" s="79">
        <f>H266+H267+H268+H269</f>
        <v>7708.9967999999999</v>
      </c>
      <c r="I265" s="80"/>
      <c r="J265" s="80"/>
      <c r="K265" s="80"/>
      <c r="L265" s="81"/>
      <c r="M265" s="25">
        <f>M266+M267+M268+M269</f>
        <v>0</v>
      </c>
      <c r="N265" s="25">
        <f>N266+N267+N268+N269</f>
        <v>0</v>
      </c>
      <c r="O265" s="32"/>
    </row>
    <row r="266" spans="1:15" ht="33.75" customHeight="1" x14ac:dyDescent="0.3">
      <c r="A266" s="36"/>
      <c r="B266" s="51"/>
      <c r="C266" s="181"/>
      <c r="D266" s="31" t="s">
        <v>21</v>
      </c>
      <c r="E266" s="24">
        <f>F266+G266+H266+M266+N266</f>
        <v>24744.020420000001</v>
      </c>
      <c r="F266" s="25">
        <v>8045.5898399999996</v>
      </c>
      <c r="G266" s="224">
        <v>8989.4337799999994</v>
      </c>
      <c r="H266" s="27">
        <f>2717.10543+3412.17891+745.62428+834.08818</f>
        <v>7708.9967999999999</v>
      </c>
      <c r="I266" s="28"/>
      <c r="J266" s="28"/>
      <c r="K266" s="28"/>
      <c r="L266" s="29"/>
      <c r="M266" s="25">
        <v>0</v>
      </c>
      <c r="N266" s="25">
        <v>0</v>
      </c>
      <c r="O266" s="32"/>
    </row>
    <row r="267" spans="1:15" ht="22.5" customHeight="1" x14ac:dyDescent="0.3">
      <c r="A267" s="36"/>
      <c r="B267" s="51"/>
      <c r="C267" s="181"/>
      <c r="D267" s="31" t="s">
        <v>22</v>
      </c>
      <c r="E267" s="24">
        <f>F267+G267+H267+M267+N267</f>
        <v>0</v>
      </c>
      <c r="F267" s="25">
        <v>0</v>
      </c>
      <c r="G267" s="224">
        <v>0</v>
      </c>
      <c r="H267" s="79">
        <v>0</v>
      </c>
      <c r="I267" s="80"/>
      <c r="J267" s="80"/>
      <c r="K267" s="80"/>
      <c r="L267" s="81"/>
      <c r="M267" s="25">
        <v>0</v>
      </c>
      <c r="N267" s="25">
        <v>0</v>
      </c>
      <c r="O267" s="32"/>
    </row>
    <row r="268" spans="1:15" ht="25.5" customHeight="1" x14ac:dyDescent="0.3">
      <c r="A268" s="36"/>
      <c r="B268" s="51"/>
      <c r="C268" s="181"/>
      <c r="D268" s="31" t="s">
        <v>23</v>
      </c>
      <c r="E268" s="24">
        <f>F268+G268+H268+M268+N268</f>
        <v>0</v>
      </c>
      <c r="F268" s="25">
        <v>0</v>
      </c>
      <c r="G268" s="224">
        <v>0</v>
      </c>
      <c r="H268" s="79">
        <v>0</v>
      </c>
      <c r="I268" s="80"/>
      <c r="J268" s="80"/>
      <c r="K268" s="80"/>
      <c r="L268" s="81"/>
      <c r="M268" s="25">
        <v>0</v>
      </c>
      <c r="N268" s="25">
        <v>0</v>
      </c>
      <c r="O268" s="32"/>
    </row>
    <row r="269" spans="1:15" ht="24.75" customHeight="1" x14ac:dyDescent="0.3">
      <c r="A269" s="36"/>
      <c r="B269" s="51"/>
      <c r="C269" s="181"/>
      <c r="D269" s="31" t="s">
        <v>24</v>
      </c>
      <c r="E269" s="24">
        <f>F269+G269+H269+M269+N269</f>
        <v>0</v>
      </c>
      <c r="F269" s="25">
        <v>0</v>
      </c>
      <c r="G269" s="224">
        <v>0</v>
      </c>
      <c r="H269" s="79">
        <v>0</v>
      </c>
      <c r="I269" s="80"/>
      <c r="J269" s="80"/>
      <c r="K269" s="80"/>
      <c r="L269" s="81"/>
      <c r="M269" s="25">
        <v>0</v>
      </c>
      <c r="N269" s="25">
        <v>0</v>
      </c>
      <c r="O269" s="32"/>
    </row>
    <row r="270" spans="1:15" ht="57" customHeight="1" x14ac:dyDescent="0.25">
      <c r="A270" s="36"/>
      <c r="B270" s="53" t="s">
        <v>138</v>
      </c>
      <c r="C270" s="54"/>
      <c r="D270" s="31"/>
      <c r="E270" s="56" t="s">
        <v>39</v>
      </c>
      <c r="F270" s="57" t="s">
        <v>9</v>
      </c>
      <c r="G270" s="57" t="s">
        <v>10</v>
      </c>
      <c r="H270" s="58" t="s">
        <v>11</v>
      </c>
      <c r="I270" s="59"/>
      <c r="J270" s="59"/>
      <c r="K270" s="59"/>
      <c r="L270" s="60"/>
      <c r="M270" s="57" t="s">
        <v>12</v>
      </c>
      <c r="N270" s="61" t="s">
        <v>13</v>
      </c>
      <c r="O270" s="32"/>
    </row>
    <row r="271" spans="1:15" ht="69.75" customHeight="1" x14ac:dyDescent="0.25">
      <c r="A271" s="47"/>
      <c r="B271" s="62"/>
      <c r="C271" s="63"/>
      <c r="D271" s="31"/>
      <c r="E271" s="24" t="s">
        <v>40</v>
      </c>
      <c r="F271" s="66">
        <v>101.28</v>
      </c>
      <c r="G271" s="67">
        <v>107.89</v>
      </c>
      <c r="H271" s="68">
        <f>L271</f>
        <v>106.68</v>
      </c>
      <c r="I271" s="69" t="s">
        <v>40</v>
      </c>
      <c r="J271" s="69" t="s">
        <v>40</v>
      </c>
      <c r="K271" s="69" t="s">
        <v>40</v>
      </c>
      <c r="L271" s="69">
        <v>106.68</v>
      </c>
      <c r="M271" s="225" t="s">
        <v>40</v>
      </c>
      <c r="N271" s="225" t="s">
        <v>40</v>
      </c>
      <c r="O271" s="71"/>
    </row>
    <row r="272" spans="1:15" ht="17.25" customHeight="1" x14ac:dyDescent="0.25">
      <c r="A272" s="226" t="s">
        <v>139</v>
      </c>
      <c r="B272" s="227" t="s">
        <v>140</v>
      </c>
      <c r="C272" s="13"/>
      <c r="D272" s="228" t="s">
        <v>19</v>
      </c>
      <c r="E272" s="159">
        <f>E273+E274+E275+E276</f>
        <v>890750.02256000019</v>
      </c>
      <c r="F272" s="159">
        <f>F273+F274+F275+F276</f>
        <v>155015.5221</v>
      </c>
      <c r="G272" s="75">
        <f>G273+G274+G275+G276</f>
        <v>174114.25002000001</v>
      </c>
      <c r="H272" s="79">
        <f>H273+H274+H275+H276</f>
        <v>193562.3965</v>
      </c>
      <c r="I272" s="80"/>
      <c r="J272" s="80"/>
      <c r="K272" s="80"/>
      <c r="L272" s="81"/>
      <c r="M272" s="75">
        <f>M273+M274+M275+M276</f>
        <v>180500.54116000002</v>
      </c>
      <c r="N272" s="75">
        <f>N273+N274+N275+N276</f>
        <v>187557.31278000004</v>
      </c>
      <c r="O272" s="229"/>
    </row>
    <row r="273" spans="1:15" ht="21" x14ac:dyDescent="0.25">
      <c r="A273" s="226"/>
      <c r="B273" s="227"/>
      <c r="C273" s="13"/>
      <c r="D273" s="230" t="s">
        <v>21</v>
      </c>
      <c r="E273" s="159">
        <f>F273+G273+H273+M273+N273</f>
        <v>37030.840640000002</v>
      </c>
      <c r="F273" s="159">
        <f>F104+F155+F168+F225+F248+F266</f>
        <v>11468.447</v>
      </c>
      <c r="G273" s="75">
        <f t="shared" ref="G273:H275" si="39">G104+G155+G168+G225+G248+G261+G191</f>
        <v>12275.730939999999</v>
      </c>
      <c r="H273" s="79">
        <f t="shared" si="39"/>
        <v>11450.483840000001</v>
      </c>
      <c r="I273" s="80">
        <f t="shared" ref="I273:N275" si="40">I104+I155+I168+I225+I248</f>
        <v>0</v>
      </c>
      <c r="J273" s="80">
        <f t="shared" si="40"/>
        <v>0</v>
      </c>
      <c r="K273" s="80">
        <f t="shared" si="40"/>
        <v>0</v>
      </c>
      <c r="L273" s="81">
        <f t="shared" si="40"/>
        <v>0</v>
      </c>
      <c r="M273" s="75">
        <f t="shared" si="40"/>
        <v>908.95385999999996</v>
      </c>
      <c r="N273" s="75">
        <f t="shared" si="40"/>
        <v>927.22500000000002</v>
      </c>
      <c r="O273" s="229"/>
    </row>
    <row r="274" spans="1:15" ht="21" x14ac:dyDescent="0.25">
      <c r="A274" s="226"/>
      <c r="B274" s="227"/>
      <c r="C274" s="13"/>
      <c r="D274" s="230" t="s">
        <v>22</v>
      </c>
      <c r="E274" s="159">
        <f>F274+G274+H274+M274+N274</f>
        <v>14387.413580000002</v>
      </c>
      <c r="F274" s="159">
        <f>F105+F156+F169+F226+F249+F267</f>
        <v>3720</v>
      </c>
      <c r="G274" s="75">
        <f t="shared" si="39"/>
        <v>4182.5600000000004</v>
      </c>
      <c r="H274" s="79">
        <f t="shared" si="39"/>
        <v>4572.9285799999998</v>
      </c>
      <c r="I274" s="80">
        <f t="shared" si="40"/>
        <v>0</v>
      </c>
      <c r="J274" s="80">
        <f t="shared" si="40"/>
        <v>0</v>
      </c>
      <c r="K274" s="80">
        <f t="shared" si="40"/>
        <v>0</v>
      </c>
      <c r="L274" s="81">
        <f t="shared" si="40"/>
        <v>0</v>
      </c>
      <c r="M274" s="75">
        <f t="shared" si="40"/>
        <v>984.7</v>
      </c>
      <c r="N274" s="75">
        <f t="shared" si="40"/>
        <v>927.22500000000002</v>
      </c>
      <c r="O274" s="229"/>
    </row>
    <row r="275" spans="1:15" ht="21" x14ac:dyDescent="0.25">
      <c r="A275" s="226"/>
      <c r="B275" s="227"/>
      <c r="C275" s="13"/>
      <c r="D275" s="230" t="s">
        <v>23</v>
      </c>
      <c r="E275" s="159">
        <f>F275+G275+H275+M275+N275</f>
        <v>839331.76834000018</v>
      </c>
      <c r="F275" s="159">
        <f>F106+F157+F170+F227+F250+F268</f>
        <v>139827.07510000002</v>
      </c>
      <c r="G275" s="75">
        <f t="shared" si="39"/>
        <v>157655.95908</v>
      </c>
      <c r="H275" s="79">
        <f>H106+H157+H170+H227+H250+H263+H193</f>
        <v>177538.98407999999</v>
      </c>
      <c r="I275" s="80">
        <f t="shared" si="40"/>
        <v>0</v>
      </c>
      <c r="J275" s="80">
        <f t="shared" si="40"/>
        <v>0</v>
      </c>
      <c r="K275" s="80">
        <f t="shared" si="40"/>
        <v>0</v>
      </c>
      <c r="L275" s="81">
        <f t="shared" si="40"/>
        <v>0</v>
      </c>
      <c r="M275" s="75">
        <f t="shared" si="40"/>
        <v>178606.88730000003</v>
      </c>
      <c r="N275" s="75">
        <f t="shared" si="40"/>
        <v>185702.86278000002</v>
      </c>
      <c r="O275" s="229"/>
    </row>
    <row r="276" spans="1:15" ht="18.75" x14ac:dyDescent="0.25">
      <c r="A276" s="226"/>
      <c r="B276" s="227"/>
      <c r="C276" s="13"/>
      <c r="D276" s="230" t="s">
        <v>24</v>
      </c>
      <c r="E276" s="159">
        <f>F276+G276+H276+M276+N276</f>
        <v>0</v>
      </c>
      <c r="F276" s="159">
        <f>F107+F158+F171+F228+F251+F269</f>
        <v>0</v>
      </c>
      <c r="G276" s="75">
        <f>G107+G158+G171+G228+G251</f>
        <v>0</v>
      </c>
      <c r="H276" s="79">
        <f>H107+H158+H171+H228+H251</f>
        <v>0</v>
      </c>
      <c r="I276" s="80"/>
      <c r="J276" s="80"/>
      <c r="K276" s="80"/>
      <c r="L276" s="81"/>
      <c r="M276" s="75">
        <f>M107+M158+M171+M228+M251</f>
        <v>0</v>
      </c>
      <c r="N276" s="75">
        <f>N107+N158+N171+N228+N251</f>
        <v>0</v>
      </c>
      <c r="O276" s="229"/>
    </row>
    <row r="277" spans="1:15" hidden="1" x14ac:dyDescent="0.25">
      <c r="A277" s="7"/>
      <c r="B277" s="231"/>
      <c r="C277" s="231"/>
      <c r="E277" s="5"/>
      <c r="F277" s="5"/>
      <c r="G277" s="5"/>
      <c r="H277" s="233"/>
      <c r="I277" s="233"/>
      <c r="J277" s="233"/>
      <c r="K277" s="233"/>
      <c r="L277" s="233"/>
    </row>
    <row r="278" spans="1:15" ht="18.75" x14ac:dyDescent="0.25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7.25" customHeight="1" x14ac:dyDescent="0.25">
      <c r="A279" s="7"/>
      <c r="B279" s="235" t="s">
        <v>141</v>
      </c>
      <c r="C279" s="235"/>
      <c r="D279" s="235"/>
      <c r="E279" s="235"/>
      <c r="F279" s="235"/>
      <c r="G279" s="235"/>
      <c r="H279" s="235"/>
      <c r="I279" s="235"/>
      <c r="J279" s="235"/>
      <c r="K279" s="235"/>
      <c r="L279" s="235"/>
      <c r="M279" s="235"/>
      <c r="N279" s="235"/>
      <c r="O279" s="235"/>
    </row>
    <row r="280" spans="1:15" ht="15.75" customHeight="1" x14ac:dyDescent="0.25">
      <c r="A280" s="7"/>
      <c r="B280" s="236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6"/>
      <c r="N280" s="236"/>
      <c r="O280" s="236"/>
    </row>
    <row r="281" spans="1:15" ht="38.25" customHeight="1" x14ac:dyDescent="0.25">
      <c r="A281" s="8" t="s">
        <v>2</v>
      </c>
      <c r="B281" s="11" t="s">
        <v>3</v>
      </c>
      <c r="C281" s="10" t="s">
        <v>44</v>
      </c>
      <c r="D281" s="10" t="s">
        <v>5</v>
      </c>
      <c r="E281" s="11" t="s">
        <v>45</v>
      </c>
      <c r="F281" s="12"/>
      <c r="G281" s="12"/>
      <c r="H281" s="11" t="s">
        <v>7</v>
      </c>
      <c r="I281" s="11"/>
      <c r="J281" s="11"/>
      <c r="K281" s="11"/>
      <c r="L281" s="11"/>
      <c r="M281" s="11"/>
      <c r="N281" s="11"/>
      <c r="O281" s="11" t="s">
        <v>8</v>
      </c>
    </row>
    <row r="282" spans="1:15" ht="26.25" customHeight="1" x14ac:dyDescent="0.25">
      <c r="A282" s="8"/>
      <c r="B282" s="11"/>
      <c r="C282" s="10"/>
      <c r="D282" s="10"/>
      <c r="E282" s="11"/>
      <c r="F282" s="12" t="s">
        <v>9</v>
      </c>
      <c r="G282" s="12" t="s">
        <v>10</v>
      </c>
      <c r="H282" s="13" t="s">
        <v>11</v>
      </c>
      <c r="I282" s="13"/>
      <c r="J282" s="13"/>
      <c r="K282" s="13"/>
      <c r="L282" s="13"/>
      <c r="M282" s="237" t="s">
        <v>12</v>
      </c>
      <c r="N282" s="237" t="s">
        <v>13</v>
      </c>
      <c r="O282" s="11"/>
    </row>
    <row r="283" spans="1:15" x14ac:dyDescent="0.25">
      <c r="A283" s="14">
        <v>1</v>
      </c>
      <c r="B283" s="12">
        <v>2</v>
      </c>
      <c r="C283" s="16">
        <v>3</v>
      </c>
      <c r="D283" s="16">
        <v>4</v>
      </c>
      <c r="E283" s="12">
        <v>5</v>
      </c>
      <c r="F283" s="12">
        <v>6</v>
      </c>
      <c r="G283" s="12">
        <v>7</v>
      </c>
      <c r="H283" s="13">
        <v>8</v>
      </c>
      <c r="I283" s="13"/>
      <c r="J283" s="13"/>
      <c r="K283" s="13"/>
      <c r="L283" s="13"/>
      <c r="M283" s="17">
        <v>9</v>
      </c>
      <c r="N283" s="17">
        <v>10</v>
      </c>
      <c r="O283" s="12">
        <v>11</v>
      </c>
    </row>
    <row r="284" spans="1:15" ht="57" customHeight="1" x14ac:dyDescent="0.25">
      <c r="A284" s="238"/>
      <c r="B284" s="19" t="s">
        <v>142</v>
      </c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20" t="s">
        <v>16</v>
      </c>
    </row>
    <row r="285" spans="1:15" ht="23.25" customHeight="1" x14ac:dyDescent="0.25">
      <c r="A285" s="239" t="s">
        <v>47</v>
      </c>
      <c r="B285" s="22" t="s">
        <v>143</v>
      </c>
      <c r="C285" s="11" t="s">
        <v>18</v>
      </c>
      <c r="D285" s="23" t="s">
        <v>19</v>
      </c>
      <c r="E285" s="144">
        <f>SUM(E286:E289)</f>
        <v>1000</v>
      </c>
      <c r="F285" s="87">
        <f>F286+F287+F288+F289</f>
        <v>1000</v>
      </c>
      <c r="G285" s="25">
        <f>G286+G287+G288+G289</f>
        <v>0</v>
      </c>
      <c r="H285" s="79">
        <f>H286+H287+H288+H289</f>
        <v>0</v>
      </c>
      <c r="I285" s="80"/>
      <c r="J285" s="80"/>
      <c r="K285" s="80"/>
      <c r="L285" s="81"/>
      <c r="M285" s="25">
        <f>M286+M287+M288+M289</f>
        <v>0</v>
      </c>
      <c r="N285" s="25">
        <f>N286+N287+N288+N289</f>
        <v>0</v>
      </c>
      <c r="O285" s="30" t="s">
        <v>144</v>
      </c>
    </row>
    <row r="286" spans="1:15" ht="27" customHeight="1" x14ac:dyDescent="0.25">
      <c r="A286" s="239"/>
      <c r="B286" s="22"/>
      <c r="C286" s="11"/>
      <c r="D286" s="31" t="s">
        <v>21</v>
      </c>
      <c r="E286" s="144">
        <f>F286+G286+H286+M286+N286</f>
        <v>700</v>
      </c>
      <c r="F286" s="87">
        <f t="shared" ref="F286:H289" si="41">F291</f>
        <v>700</v>
      </c>
      <c r="G286" s="25">
        <f t="shared" si="41"/>
        <v>0</v>
      </c>
      <c r="H286" s="79">
        <f t="shared" si="41"/>
        <v>0</v>
      </c>
      <c r="I286" s="80"/>
      <c r="J286" s="80"/>
      <c r="K286" s="80"/>
      <c r="L286" s="81"/>
      <c r="M286" s="25">
        <f t="shared" ref="M286:N289" si="42">M291</f>
        <v>0</v>
      </c>
      <c r="N286" s="25">
        <f t="shared" si="42"/>
        <v>0</v>
      </c>
      <c r="O286" s="32"/>
    </row>
    <row r="287" spans="1:15" ht="21.75" customHeight="1" x14ac:dyDescent="0.25">
      <c r="A287" s="239"/>
      <c r="B287" s="22"/>
      <c r="C287" s="11"/>
      <c r="D287" s="31" t="s">
        <v>22</v>
      </c>
      <c r="E287" s="144">
        <f>F287+G287+H287+M287+N287</f>
        <v>0</v>
      </c>
      <c r="F287" s="87">
        <f t="shared" si="41"/>
        <v>0</v>
      </c>
      <c r="G287" s="25">
        <f t="shared" si="41"/>
        <v>0</v>
      </c>
      <c r="H287" s="79">
        <f t="shared" si="41"/>
        <v>0</v>
      </c>
      <c r="I287" s="80"/>
      <c r="J287" s="80"/>
      <c r="K287" s="80"/>
      <c r="L287" s="81"/>
      <c r="M287" s="25">
        <f t="shared" si="42"/>
        <v>0</v>
      </c>
      <c r="N287" s="25">
        <f t="shared" si="42"/>
        <v>0</v>
      </c>
      <c r="O287" s="32"/>
    </row>
    <row r="288" spans="1:15" ht="24" customHeight="1" x14ac:dyDescent="0.25">
      <c r="A288" s="239"/>
      <c r="B288" s="22"/>
      <c r="C288" s="11"/>
      <c r="D288" s="31" t="s">
        <v>23</v>
      </c>
      <c r="E288" s="144">
        <f>F288+G288+H288+M288+N288</f>
        <v>300</v>
      </c>
      <c r="F288" s="87">
        <f t="shared" si="41"/>
        <v>300</v>
      </c>
      <c r="G288" s="25">
        <f t="shared" si="41"/>
        <v>0</v>
      </c>
      <c r="H288" s="79">
        <f t="shared" si="41"/>
        <v>0</v>
      </c>
      <c r="I288" s="80"/>
      <c r="J288" s="80"/>
      <c r="K288" s="80"/>
      <c r="L288" s="81"/>
      <c r="M288" s="25">
        <f t="shared" si="42"/>
        <v>0</v>
      </c>
      <c r="N288" s="25">
        <f t="shared" si="42"/>
        <v>0</v>
      </c>
      <c r="O288" s="32"/>
    </row>
    <row r="289" spans="1:15" ht="29.25" customHeight="1" x14ac:dyDescent="0.25">
      <c r="A289" s="239"/>
      <c r="B289" s="22"/>
      <c r="C289" s="11"/>
      <c r="D289" s="31" t="s">
        <v>24</v>
      </c>
      <c r="E289" s="144">
        <f>F289+G289+H289+M289+N289</f>
        <v>0</v>
      </c>
      <c r="F289" s="87">
        <f t="shared" si="41"/>
        <v>0</v>
      </c>
      <c r="G289" s="25">
        <f t="shared" si="41"/>
        <v>0</v>
      </c>
      <c r="H289" s="79">
        <f t="shared" si="41"/>
        <v>0</v>
      </c>
      <c r="I289" s="80"/>
      <c r="J289" s="80"/>
      <c r="K289" s="80"/>
      <c r="L289" s="81"/>
      <c r="M289" s="25">
        <f t="shared" si="42"/>
        <v>0</v>
      </c>
      <c r="N289" s="25">
        <f t="shared" si="42"/>
        <v>0</v>
      </c>
      <c r="O289" s="32"/>
    </row>
    <row r="290" spans="1:15" ht="17.25" customHeight="1" x14ac:dyDescent="0.25">
      <c r="A290" s="175" t="s">
        <v>25</v>
      </c>
      <c r="B290" s="176" t="s">
        <v>145</v>
      </c>
      <c r="C290" s="11" t="s">
        <v>18</v>
      </c>
      <c r="D290" s="23" t="s">
        <v>19</v>
      </c>
      <c r="E290" s="144">
        <f>SUM(E291:E294)</f>
        <v>1000</v>
      </c>
      <c r="F290" s="87">
        <f>F291+F292+F293+F294</f>
        <v>1000</v>
      </c>
      <c r="G290" s="25">
        <f>G291+G292+G293+G294</f>
        <v>0</v>
      </c>
      <c r="H290" s="79">
        <f>H291+H292+H293+H294</f>
        <v>0</v>
      </c>
      <c r="I290" s="80"/>
      <c r="J290" s="80"/>
      <c r="K290" s="80"/>
      <c r="L290" s="81"/>
      <c r="M290" s="25">
        <f>M291+M292+M293+M294</f>
        <v>0</v>
      </c>
      <c r="N290" s="25">
        <f>N291+N292+N293+N294</f>
        <v>0</v>
      </c>
      <c r="O290" s="32"/>
    </row>
    <row r="291" spans="1:15" ht="21.75" customHeight="1" x14ac:dyDescent="0.25">
      <c r="A291" s="177"/>
      <c r="B291" s="176"/>
      <c r="C291" s="11"/>
      <c r="D291" s="31" t="s">
        <v>21</v>
      </c>
      <c r="E291" s="144">
        <f>F291+G291+H291+M291+N291</f>
        <v>700</v>
      </c>
      <c r="F291" s="87">
        <v>700</v>
      </c>
      <c r="G291" s="25">
        <v>0</v>
      </c>
      <c r="H291" s="79">
        <v>0</v>
      </c>
      <c r="I291" s="80"/>
      <c r="J291" s="80"/>
      <c r="K291" s="80"/>
      <c r="L291" s="81"/>
      <c r="M291" s="25">
        <v>0</v>
      </c>
      <c r="N291" s="25">
        <v>0</v>
      </c>
      <c r="O291" s="32"/>
    </row>
    <row r="292" spans="1:15" ht="18.75" x14ac:dyDescent="0.25">
      <c r="A292" s="177"/>
      <c r="B292" s="176"/>
      <c r="C292" s="11"/>
      <c r="D292" s="31" t="s">
        <v>22</v>
      </c>
      <c r="E292" s="144">
        <f>F292+G292+H292+M292+N292</f>
        <v>0</v>
      </c>
      <c r="F292" s="87">
        <v>0</v>
      </c>
      <c r="G292" s="25">
        <v>0</v>
      </c>
      <c r="H292" s="79">
        <v>0</v>
      </c>
      <c r="I292" s="80"/>
      <c r="J292" s="80"/>
      <c r="K292" s="80"/>
      <c r="L292" s="81"/>
      <c r="M292" s="25">
        <v>0</v>
      </c>
      <c r="N292" s="25">
        <v>0</v>
      </c>
      <c r="O292" s="32"/>
    </row>
    <row r="293" spans="1:15" ht="18.75" customHeight="1" x14ac:dyDescent="0.25">
      <c r="A293" s="177"/>
      <c r="B293" s="176"/>
      <c r="C293" s="11"/>
      <c r="D293" s="31" t="s">
        <v>23</v>
      </c>
      <c r="E293" s="144">
        <f>F293+G293+H293+M293+N293</f>
        <v>300</v>
      </c>
      <c r="F293" s="87">
        <v>300</v>
      </c>
      <c r="G293" s="25">
        <v>0</v>
      </c>
      <c r="H293" s="79">
        <v>0</v>
      </c>
      <c r="I293" s="80"/>
      <c r="J293" s="80"/>
      <c r="K293" s="80"/>
      <c r="L293" s="81"/>
      <c r="M293" s="25">
        <v>0</v>
      </c>
      <c r="N293" s="25">
        <v>0</v>
      </c>
      <c r="O293" s="32"/>
    </row>
    <row r="294" spans="1:15" ht="18.75" x14ac:dyDescent="0.25">
      <c r="A294" s="177"/>
      <c r="B294" s="176"/>
      <c r="C294" s="11"/>
      <c r="D294" s="31" t="s">
        <v>24</v>
      </c>
      <c r="E294" s="144">
        <f>F294+G294+H294+M294+N294</f>
        <v>0</v>
      </c>
      <c r="F294" s="87">
        <v>0</v>
      </c>
      <c r="G294" s="25">
        <v>0</v>
      </c>
      <c r="H294" s="79">
        <v>0</v>
      </c>
      <c r="I294" s="80"/>
      <c r="J294" s="80"/>
      <c r="K294" s="80"/>
      <c r="L294" s="81"/>
      <c r="M294" s="25">
        <v>0</v>
      </c>
      <c r="N294" s="25">
        <v>0</v>
      </c>
      <c r="O294" s="71"/>
    </row>
    <row r="295" spans="1:15" ht="34.5" customHeight="1" x14ac:dyDescent="0.25">
      <c r="A295" s="177"/>
      <c r="B295" s="35" t="s">
        <v>146</v>
      </c>
      <c r="C295" s="10"/>
      <c r="D295" s="42"/>
      <c r="E295" s="43" t="s">
        <v>28</v>
      </c>
      <c r="F295" s="44" t="s">
        <v>147</v>
      </c>
      <c r="G295" s="44" t="s">
        <v>148</v>
      </c>
      <c r="H295" s="43" t="s">
        <v>29</v>
      </c>
      <c r="I295" s="43" t="s">
        <v>30</v>
      </c>
      <c r="J295" s="43"/>
      <c r="K295" s="43"/>
      <c r="L295" s="43"/>
      <c r="M295" s="44" t="s">
        <v>12</v>
      </c>
      <c r="N295" s="44" t="s">
        <v>13</v>
      </c>
      <c r="O295" s="10"/>
    </row>
    <row r="296" spans="1:15" ht="56.25" customHeight="1" x14ac:dyDescent="0.25">
      <c r="A296" s="177"/>
      <c r="B296" s="35"/>
      <c r="C296" s="10"/>
      <c r="D296" s="42"/>
      <c r="E296" s="43"/>
      <c r="F296" s="44"/>
      <c r="G296" s="44"/>
      <c r="H296" s="43"/>
      <c r="I296" s="240" t="s">
        <v>31</v>
      </c>
      <c r="J296" s="240" t="s">
        <v>32</v>
      </c>
      <c r="K296" s="240" t="s">
        <v>33</v>
      </c>
      <c r="L296" s="240" t="s">
        <v>34</v>
      </c>
      <c r="M296" s="44"/>
      <c r="N296" s="44"/>
      <c r="O296" s="10"/>
    </row>
    <row r="297" spans="1:15" ht="30.75" customHeight="1" x14ac:dyDescent="0.25">
      <c r="A297" s="178"/>
      <c r="B297" s="35"/>
      <c r="C297" s="10"/>
      <c r="D297" s="42"/>
      <c r="E297" s="48">
        <v>3</v>
      </c>
      <c r="F297" s="49">
        <v>3</v>
      </c>
      <c r="G297" s="49">
        <v>0</v>
      </c>
      <c r="H297" s="48" t="s">
        <v>40</v>
      </c>
      <c r="I297" s="48" t="s">
        <v>40</v>
      </c>
      <c r="J297" s="48" t="s">
        <v>40</v>
      </c>
      <c r="K297" s="48" t="s">
        <v>40</v>
      </c>
      <c r="L297" s="48" t="s">
        <v>40</v>
      </c>
      <c r="M297" s="49" t="s">
        <v>40</v>
      </c>
      <c r="N297" s="49" t="s">
        <v>40</v>
      </c>
      <c r="O297" s="10"/>
    </row>
    <row r="298" spans="1:15" ht="27" customHeight="1" x14ac:dyDescent="0.25">
      <c r="A298" s="21" t="s">
        <v>41</v>
      </c>
      <c r="B298" s="22" t="s">
        <v>149</v>
      </c>
      <c r="C298" s="11" t="s">
        <v>18</v>
      </c>
      <c r="D298" s="23" t="s">
        <v>19</v>
      </c>
      <c r="E298" s="24">
        <f>SUM(E299:E302)</f>
        <v>14000</v>
      </c>
      <c r="F298" s="25">
        <f>F299+F300+F301+F302</f>
        <v>14000</v>
      </c>
      <c r="G298" s="25">
        <f>G299+G300+G301+G302</f>
        <v>0</v>
      </c>
      <c r="H298" s="79">
        <f>H299+H300+H301+H302</f>
        <v>0</v>
      </c>
      <c r="I298" s="80"/>
      <c r="J298" s="80"/>
      <c r="K298" s="80"/>
      <c r="L298" s="81"/>
      <c r="M298" s="25">
        <f>M299+M300+M301+M302</f>
        <v>0</v>
      </c>
      <c r="N298" s="25">
        <f>N299+N300+N301+N302</f>
        <v>0</v>
      </c>
      <c r="O298" s="241" t="s">
        <v>97</v>
      </c>
    </row>
    <row r="299" spans="1:15" ht="30.75" customHeight="1" x14ac:dyDescent="0.25">
      <c r="A299" s="21"/>
      <c r="B299" s="22"/>
      <c r="C299" s="11"/>
      <c r="D299" s="31" t="s">
        <v>21</v>
      </c>
      <c r="E299" s="24">
        <f>F299+G299+H299+M299+N299</f>
        <v>7000</v>
      </c>
      <c r="F299" s="25">
        <f t="shared" ref="F299:H302" si="43">F304</f>
        <v>7000</v>
      </c>
      <c r="G299" s="25">
        <f t="shared" si="43"/>
        <v>0</v>
      </c>
      <c r="H299" s="79">
        <f t="shared" si="43"/>
        <v>0</v>
      </c>
      <c r="I299" s="80"/>
      <c r="J299" s="80"/>
      <c r="K299" s="80"/>
      <c r="L299" s="81"/>
      <c r="M299" s="25">
        <f t="shared" ref="M299:N302" si="44">M304</f>
        <v>0</v>
      </c>
      <c r="N299" s="25">
        <f t="shared" si="44"/>
        <v>0</v>
      </c>
      <c r="O299" s="242"/>
    </row>
    <row r="300" spans="1:15" ht="30.75" customHeight="1" x14ac:dyDescent="0.25">
      <c r="A300" s="21"/>
      <c r="B300" s="22"/>
      <c r="C300" s="11"/>
      <c r="D300" s="31" t="s">
        <v>22</v>
      </c>
      <c r="E300" s="24">
        <f>F300+G300+H300+M300+N300</f>
        <v>0</v>
      </c>
      <c r="F300" s="25">
        <f t="shared" si="43"/>
        <v>0</v>
      </c>
      <c r="G300" s="25">
        <f t="shared" si="43"/>
        <v>0</v>
      </c>
      <c r="H300" s="79">
        <f t="shared" si="43"/>
        <v>0</v>
      </c>
      <c r="I300" s="80"/>
      <c r="J300" s="80"/>
      <c r="K300" s="80"/>
      <c r="L300" s="81"/>
      <c r="M300" s="25">
        <f t="shared" si="44"/>
        <v>0</v>
      </c>
      <c r="N300" s="25">
        <f t="shared" si="44"/>
        <v>0</v>
      </c>
      <c r="O300" s="242"/>
    </row>
    <row r="301" spans="1:15" ht="30.75" customHeight="1" x14ac:dyDescent="0.25">
      <c r="A301" s="21"/>
      <c r="B301" s="22"/>
      <c r="C301" s="11"/>
      <c r="D301" s="31" t="s">
        <v>23</v>
      </c>
      <c r="E301" s="24">
        <f>F301+G301+H301+M301+N301</f>
        <v>7000</v>
      </c>
      <c r="F301" s="25">
        <f t="shared" si="43"/>
        <v>7000</v>
      </c>
      <c r="G301" s="25">
        <f t="shared" si="43"/>
        <v>0</v>
      </c>
      <c r="H301" s="79">
        <f t="shared" si="43"/>
        <v>0</v>
      </c>
      <c r="I301" s="80"/>
      <c r="J301" s="80"/>
      <c r="K301" s="80"/>
      <c r="L301" s="81"/>
      <c r="M301" s="25">
        <f t="shared" si="44"/>
        <v>0</v>
      </c>
      <c r="N301" s="25">
        <f t="shared" si="44"/>
        <v>0</v>
      </c>
      <c r="O301" s="242"/>
    </row>
    <row r="302" spans="1:15" ht="30.75" customHeight="1" x14ac:dyDescent="0.25">
      <c r="A302" s="21"/>
      <c r="B302" s="22"/>
      <c r="C302" s="11"/>
      <c r="D302" s="31" t="s">
        <v>24</v>
      </c>
      <c r="E302" s="24">
        <f>F302+G302+H302+M302+N302</f>
        <v>0</v>
      </c>
      <c r="F302" s="25">
        <f t="shared" si="43"/>
        <v>0</v>
      </c>
      <c r="G302" s="25">
        <f t="shared" si="43"/>
        <v>0</v>
      </c>
      <c r="H302" s="79">
        <f t="shared" si="43"/>
        <v>0</v>
      </c>
      <c r="I302" s="80"/>
      <c r="J302" s="80"/>
      <c r="K302" s="80"/>
      <c r="L302" s="81"/>
      <c r="M302" s="25">
        <f t="shared" si="44"/>
        <v>0</v>
      </c>
      <c r="N302" s="25">
        <f t="shared" si="44"/>
        <v>0</v>
      </c>
      <c r="O302" s="242"/>
    </row>
    <row r="303" spans="1:15" ht="17.25" customHeight="1" x14ac:dyDescent="0.25">
      <c r="A303" s="175" t="s">
        <v>92</v>
      </c>
      <c r="B303" s="35" t="s">
        <v>150</v>
      </c>
      <c r="C303" s="11" t="s">
        <v>18</v>
      </c>
      <c r="D303" s="23" t="s">
        <v>19</v>
      </c>
      <c r="E303" s="144">
        <f>E304+E305+E306+E307</f>
        <v>14000</v>
      </c>
      <c r="F303" s="87">
        <f>F304+F305+F306+F307</f>
        <v>14000</v>
      </c>
      <c r="G303" s="25">
        <f>G304+G305+G306+G307</f>
        <v>0</v>
      </c>
      <c r="H303" s="79">
        <f>H304+H305+H306+H307</f>
        <v>0</v>
      </c>
      <c r="I303" s="80"/>
      <c r="J303" s="80"/>
      <c r="K303" s="80"/>
      <c r="L303" s="81"/>
      <c r="M303" s="25">
        <f>M304+M305+M306+M307</f>
        <v>0</v>
      </c>
      <c r="N303" s="25">
        <f>N304+N305+N306+N307</f>
        <v>0</v>
      </c>
      <c r="O303" s="242"/>
    </row>
    <row r="304" spans="1:15" ht="21" customHeight="1" x14ac:dyDescent="0.25">
      <c r="A304" s="177"/>
      <c r="B304" s="35"/>
      <c r="C304" s="11"/>
      <c r="D304" s="31" t="s">
        <v>21</v>
      </c>
      <c r="E304" s="144">
        <f>F304+G304+H304+M304+N304</f>
        <v>7000</v>
      </c>
      <c r="F304" s="87">
        <v>7000</v>
      </c>
      <c r="G304" s="25">
        <v>0</v>
      </c>
      <c r="H304" s="79">
        <v>0</v>
      </c>
      <c r="I304" s="80"/>
      <c r="J304" s="80"/>
      <c r="K304" s="80"/>
      <c r="L304" s="81"/>
      <c r="M304" s="25">
        <f t="shared" ref="M304:N307" si="45">M309</f>
        <v>0</v>
      </c>
      <c r="N304" s="25">
        <f t="shared" si="45"/>
        <v>0</v>
      </c>
      <c r="O304" s="242"/>
    </row>
    <row r="305" spans="1:15" ht="21.75" customHeight="1" x14ac:dyDescent="0.25">
      <c r="A305" s="177"/>
      <c r="B305" s="35"/>
      <c r="C305" s="11"/>
      <c r="D305" s="31" t="s">
        <v>22</v>
      </c>
      <c r="E305" s="144">
        <f>F305+G305+H305+M305+N305</f>
        <v>0</v>
      </c>
      <c r="F305" s="87">
        <v>0</v>
      </c>
      <c r="G305" s="25">
        <f>G310</f>
        <v>0</v>
      </c>
      <c r="H305" s="79">
        <f>H310</f>
        <v>0</v>
      </c>
      <c r="I305" s="80"/>
      <c r="J305" s="80"/>
      <c r="K305" s="80"/>
      <c r="L305" s="81"/>
      <c r="M305" s="25">
        <f t="shared" si="45"/>
        <v>0</v>
      </c>
      <c r="N305" s="25">
        <f t="shared" si="45"/>
        <v>0</v>
      </c>
      <c r="O305" s="242"/>
    </row>
    <row r="306" spans="1:15" ht="21.75" customHeight="1" x14ac:dyDescent="0.25">
      <c r="A306" s="177"/>
      <c r="B306" s="35"/>
      <c r="C306" s="11"/>
      <c r="D306" s="31" t="s">
        <v>23</v>
      </c>
      <c r="E306" s="144">
        <f>F306+G306+H306+M306+N306</f>
        <v>7000</v>
      </c>
      <c r="F306" s="87">
        <v>7000</v>
      </c>
      <c r="G306" s="25">
        <v>0</v>
      </c>
      <c r="H306" s="79">
        <v>0</v>
      </c>
      <c r="I306" s="80"/>
      <c r="J306" s="80"/>
      <c r="K306" s="80"/>
      <c r="L306" s="81"/>
      <c r="M306" s="25">
        <f t="shared" si="45"/>
        <v>0</v>
      </c>
      <c r="N306" s="25">
        <f t="shared" si="45"/>
        <v>0</v>
      </c>
      <c r="O306" s="242"/>
    </row>
    <row r="307" spans="1:15" ht="18.75" x14ac:dyDescent="0.25">
      <c r="A307" s="177"/>
      <c r="B307" s="35"/>
      <c r="C307" s="11"/>
      <c r="D307" s="31" t="s">
        <v>24</v>
      </c>
      <c r="E307" s="144">
        <f>F307+G307+H307+M307+N307</f>
        <v>0</v>
      </c>
      <c r="F307" s="87">
        <v>0</v>
      </c>
      <c r="G307" s="25">
        <f>G312</f>
        <v>0</v>
      </c>
      <c r="H307" s="79">
        <f>H312</f>
        <v>0</v>
      </c>
      <c r="I307" s="80"/>
      <c r="J307" s="80"/>
      <c r="K307" s="80"/>
      <c r="L307" s="81"/>
      <c r="M307" s="25">
        <f t="shared" si="45"/>
        <v>0</v>
      </c>
      <c r="N307" s="25">
        <f t="shared" si="45"/>
        <v>0</v>
      </c>
      <c r="O307" s="242"/>
    </row>
    <row r="308" spans="1:15" ht="17.25" hidden="1" customHeight="1" x14ac:dyDescent="0.25">
      <c r="A308" s="177"/>
      <c r="B308" s="35"/>
      <c r="C308" s="11"/>
      <c r="D308" s="23" t="s">
        <v>19</v>
      </c>
      <c r="E308" s="144">
        <f>E309+E310+E311+E312</f>
        <v>0</v>
      </c>
      <c r="F308" s="87"/>
      <c r="G308" s="87"/>
      <c r="H308" s="24">
        <f>H309+H310+H311+H312</f>
        <v>0</v>
      </c>
      <c r="I308" s="24"/>
      <c r="J308" s="24"/>
      <c r="K308" s="24"/>
      <c r="L308" s="24"/>
      <c r="M308" s="25">
        <f>M309+M310+M311+M312</f>
        <v>0</v>
      </c>
      <c r="N308" s="25">
        <f>N309+N310+N311+N312</f>
        <v>0</v>
      </c>
      <c r="O308" s="242"/>
    </row>
    <row r="309" spans="1:15" ht="18.75" hidden="1" customHeight="1" x14ac:dyDescent="0.25">
      <c r="A309" s="177"/>
      <c r="B309" s="35"/>
      <c r="C309" s="11"/>
      <c r="D309" s="31" t="s">
        <v>22</v>
      </c>
      <c r="E309" s="144">
        <f>SUM(H309:N309)</f>
        <v>0</v>
      </c>
      <c r="F309" s="87"/>
      <c r="G309" s="87"/>
      <c r="H309" s="24">
        <v>0</v>
      </c>
      <c r="I309" s="24"/>
      <c r="J309" s="24"/>
      <c r="K309" s="24"/>
      <c r="L309" s="24"/>
      <c r="M309" s="25">
        <v>0</v>
      </c>
      <c r="N309" s="25">
        <v>0</v>
      </c>
      <c r="O309" s="242"/>
    </row>
    <row r="310" spans="1:15" ht="22.5" hidden="1" customHeight="1" x14ac:dyDescent="0.25">
      <c r="A310" s="177"/>
      <c r="B310" s="35"/>
      <c r="C310" s="11"/>
      <c r="D310" s="31" t="s">
        <v>21</v>
      </c>
      <c r="E310" s="144">
        <f>SUM(H310:N310)</f>
        <v>0</v>
      </c>
      <c r="F310" s="87"/>
      <c r="G310" s="87"/>
      <c r="H310" s="24">
        <v>0</v>
      </c>
      <c r="I310" s="24"/>
      <c r="J310" s="24"/>
      <c r="K310" s="24"/>
      <c r="L310" s="24"/>
      <c r="M310" s="25">
        <v>0</v>
      </c>
      <c r="N310" s="25">
        <v>0</v>
      </c>
      <c r="O310" s="242"/>
    </row>
    <row r="311" spans="1:15" ht="22.5" hidden="1" customHeight="1" x14ac:dyDescent="0.25">
      <c r="A311" s="177"/>
      <c r="B311" s="35"/>
      <c r="C311" s="11"/>
      <c r="D311" s="31" t="s">
        <v>23</v>
      </c>
      <c r="E311" s="144">
        <f>SUM(H311:N311)</f>
        <v>0</v>
      </c>
      <c r="F311" s="87"/>
      <c r="G311" s="87"/>
      <c r="H311" s="24">
        <v>0</v>
      </c>
      <c r="I311" s="24"/>
      <c r="J311" s="24"/>
      <c r="K311" s="24"/>
      <c r="L311" s="24"/>
      <c r="M311" s="25">
        <v>0</v>
      </c>
      <c r="N311" s="25">
        <v>0</v>
      </c>
      <c r="O311" s="242"/>
    </row>
    <row r="312" spans="1:15" ht="18.75" hidden="1" customHeight="1" x14ac:dyDescent="0.25">
      <c r="A312" s="177"/>
      <c r="B312" s="35"/>
      <c r="C312" s="11"/>
      <c r="D312" s="31" t="s">
        <v>24</v>
      </c>
      <c r="E312" s="144">
        <f>SUM(H312:N312)</f>
        <v>0</v>
      </c>
      <c r="F312" s="87"/>
      <c r="G312" s="87"/>
      <c r="H312" s="24">
        <v>0</v>
      </c>
      <c r="I312" s="24"/>
      <c r="J312" s="24"/>
      <c r="K312" s="24"/>
      <c r="L312" s="24"/>
      <c r="M312" s="25">
        <v>0</v>
      </c>
      <c r="N312" s="25">
        <v>0</v>
      </c>
      <c r="O312" s="242"/>
    </row>
    <row r="313" spans="1:15" ht="17.25" hidden="1" customHeight="1" x14ac:dyDescent="0.25">
      <c r="A313" s="177"/>
      <c r="B313" s="35"/>
      <c r="C313" s="11"/>
      <c r="D313" s="23" t="s">
        <v>19</v>
      </c>
      <c r="E313" s="144">
        <f>E314+E315+E316+E317</f>
        <v>0</v>
      </c>
      <c r="F313" s="87"/>
      <c r="G313" s="87"/>
      <c r="H313" s="98">
        <f>H314+H315+H316+H317</f>
        <v>0</v>
      </c>
      <c r="I313" s="98"/>
      <c r="J313" s="98"/>
      <c r="K313" s="98"/>
      <c r="L313" s="98"/>
      <c r="M313" s="25">
        <f>M314+M315+M316+M317</f>
        <v>0</v>
      </c>
      <c r="N313" s="25">
        <f>N314+N315+N316+N317</f>
        <v>0</v>
      </c>
      <c r="O313" s="242"/>
    </row>
    <row r="314" spans="1:15" ht="22.5" hidden="1" customHeight="1" x14ac:dyDescent="0.25">
      <c r="A314" s="177"/>
      <c r="B314" s="35"/>
      <c r="C314" s="11"/>
      <c r="D314" s="31" t="s">
        <v>21</v>
      </c>
      <c r="E314" s="144">
        <f>SUM(H314:N314)</f>
        <v>0</v>
      </c>
      <c r="F314" s="87"/>
      <c r="G314" s="87"/>
      <c r="H314" s="98">
        <f>H319</f>
        <v>0</v>
      </c>
      <c r="I314" s="98"/>
      <c r="J314" s="98"/>
      <c r="K314" s="98"/>
      <c r="L314" s="98"/>
      <c r="M314" s="25">
        <f t="shared" ref="M314:N317" si="46">M319</f>
        <v>0</v>
      </c>
      <c r="N314" s="25">
        <f t="shared" si="46"/>
        <v>0</v>
      </c>
      <c r="O314" s="242"/>
    </row>
    <row r="315" spans="1:15" ht="18.75" hidden="1" customHeight="1" x14ac:dyDescent="0.25">
      <c r="A315" s="177"/>
      <c r="B315" s="35"/>
      <c r="C315" s="11"/>
      <c r="D315" s="31" t="s">
        <v>22</v>
      </c>
      <c r="E315" s="144">
        <f>SUM(H315:N315)</f>
        <v>0</v>
      </c>
      <c r="F315" s="87"/>
      <c r="G315" s="87"/>
      <c r="H315" s="98">
        <f>H320</f>
        <v>0</v>
      </c>
      <c r="I315" s="98"/>
      <c r="J315" s="98"/>
      <c r="K315" s="98"/>
      <c r="L315" s="98"/>
      <c r="M315" s="25">
        <f t="shared" si="46"/>
        <v>0</v>
      </c>
      <c r="N315" s="25">
        <f t="shared" si="46"/>
        <v>0</v>
      </c>
      <c r="O315" s="242"/>
    </row>
    <row r="316" spans="1:15" ht="22.5" hidden="1" customHeight="1" x14ac:dyDescent="0.25">
      <c r="A316" s="177"/>
      <c r="B316" s="35"/>
      <c r="C316" s="11"/>
      <c r="D316" s="31" t="s">
        <v>23</v>
      </c>
      <c r="E316" s="144">
        <f>SUM(H316:N316)</f>
        <v>0</v>
      </c>
      <c r="F316" s="87"/>
      <c r="G316" s="87"/>
      <c r="H316" s="98">
        <f>H321</f>
        <v>0</v>
      </c>
      <c r="I316" s="98"/>
      <c r="J316" s="98"/>
      <c r="K316" s="98"/>
      <c r="L316" s="98"/>
      <c r="M316" s="25">
        <f t="shared" si="46"/>
        <v>0</v>
      </c>
      <c r="N316" s="25">
        <f t="shared" si="46"/>
        <v>0</v>
      </c>
      <c r="O316" s="242"/>
    </row>
    <row r="317" spans="1:15" ht="18.75" hidden="1" customHeight="1" x14ac:dyDescent="0.25">
      <c r="A317" s="177"/>
      <c r="B317" s="35"/>
      <c r="C317" s="11"/>
      <c r="D317" s="31" t="s">
        <v>24</v>
      </c>
      <c r="E317" s="144">
        <f>SUM(H317:N317)</f>
        <v>0</v>
      </c>
      <c r="F317" s="87"/>
      <c r="G317" s="87"/>
      <c r="H317" s="98">
        <f>H322</f>
        <v>0</v>
      </c>
      <c r="I317" s="98"/>
      <c r="J317" s="98"/>
      <c r="K317" s="98"/>
      <c r="L317" s="98"/>
      <c r="M317" s="25">
        <f t="shared" si="46"/>
        <v>0</v>
      </c>
      <c r="N317" s="25">
        <f t="shared" si="46"/>
        <v>0</v>
      </c>
      <c r="O317" s="242"/>
    </row>
    <row r="318" spans="1:15" ht="17.25" hidden="1" customHeight="1" x14ac:dyDescent="0.25">
      <c r="A318" s="177"/>
      <c r="B318" s="35"/>
      <c r="C318" s="11"/>
      <c r="D318" s="23" t="s">
        <v>19</v>
      </c>
      <c r="E318" s="144">
        <f>E319+E320+E321+E322</f>
        <v>0</v>
      </c>
      <c r="F318" s="87"/>
      <c r="G318" s="87"/>
      <c r="H318" s="98">
        <f>H319+H320+H321+H322</f>
        <v>0</v>
      </c>
      <c r="I318" s="98"/>
      <c r="J318" s="98"/>
      <c r="K318" s="98"/>
      <c r="L318" s="98"/>
      <c r="M318" s="25">
        <f>M319+M320+M321+M322</f>
        <v>0</v>
      </c>
      <c r="N318" s="25">
        <f>N319+N320+N321+N322</f>
        <v>0</v>
      </c>
      <c r="O318" s="242"/>
    </row>
    <row r="319" spans="1:15" ht="22.5" hidden="1" customHeight="1" x14ac:dyDescent="0.25">
      <c r="A319" s="177"/>
      <c r="B319" s="35"/>
      <c r="C319" s="11"/>
      <c r="D319" s="31" t="s">
        <v>21</v>
      </c>
      <c r="E319" s="144">
        <f>SUM(H319:N319)</f>
        <v>0</v>
      </c>
      <c r="F319" s="87"/>
      <c r="G319" s="87"/>
      <c r="H319" s="98">
        <v>0</v>
      </c>
      <c r="I319" s="98"/>
      <c r="J319" s="98"/>
      <c r="K319" s="98"/>
      <c r="L319" s="98"/>
      <c r="M319" s="25">
        <v>0</v>
      </c>
      <c r="N319" s="25">
        <f>8335*0</f>
        <v>0</v>
      </c>
      <c r="O319" s="242"/>
    </row>
    <row r="320" spans="1:15" ht="18.75" hidden="1" customHeight="1" x14ac:dyDescent="0.25">
      <c r="A320" s="177"/>
      <c r="B320" s="35"/>
      <c r="C320" s="11"/>
      <c r="D320" s="31" t="s">
        <v>22</v>
      </c>
      <c r="E320" s="144">
        <f>SUM(H320:N320)</f>
        <v>0</v>
      </c>
      <c r="F320" s="87"/>
      <c r="G320" s="87"/>
      <c r="H320" s="98">
        <v>0</v>
      </c>
      <c r="I320" s="98"/>
      <c r="J320" s="98"/>
      <c r="K320" s="98"/>
      <c r="L320" s="98"/>
      <c r="M320" s="25">
        <v>0</v>
      </c>
      <c r="N320" s="25">
        <v>0</v>
      </c>
      <c r="O320" s="242"/>
    </row>
    <row r="321" spans="1:15" ht="22.5" hidden="1" customHeight="1" x14ac:dyDescent="0.25">
      <c r="A321" s="177"/>
      <c r="B321" s="35"/>
      <c r="C321" s="11"/>
      <c r="D321" s="31" t="s">
        <v>23</v>
      </c>
      <c r="E321" s="144">
        <f>SUM(H321:N321)</f>
        <v>0</v>
      </c>
      <c r="F321" s="87"/>
      <c r="G321" s="87"/>
      <c r="H321" s="98">
        <v>0</v>
      </c>
      <c r="I321" s="98"/>
      <c r="J321" s="98"/>
      <c r="K321" s="98"/>
      <c r="L321" s="98"/>
      <c r="M321" s="25">
        <v>0</v>
      </c>
      <c r="N321" s="25">
        <f>8335*0</f>
        <v>0</v>
      </c>
      <c r="O321" s="242"/>
    </row>
    <row r="322" spans="1:15" ht="18.75" hidden="1" customHeight="1" x14ac:dyDescent="0.25">
      <c r="A322" s="177"/>
      <c r="B322" s="35"/>
      <c r="C322" s="11"/>
      <c r="D322" s="31" t="s">
        <v>24</v>
      </c>
      <c r="E322" s="144">
        <f>SUM(H322:N322)</f>
        <v>0</v>
      </c>
      <c r="F322" s="87"/>
      <c r="G322" s="87"/>
      <c r="H322" s="98">
        <v>0</v>
      </c>
      <c r="I322" s="98"/>
      <c r="J322" s="98"/>
      <c r="K322" s="98"/>
      <c r="L322" s="98"/>
      <c r="M322" s="25">
        <v>0</v>
      </c>
      <c r="N322" s="25">
        <v>0</v>
      </c>
      <c r="O322" s="242"/>
    </row>
    <row r="323" spans="1:15" ht="31.5" customHeight="1" x14ac:dyDescent="0.25">
      <c r="A323" s="177"/>
      <c r="B323" s="35" t="s">
        <v>151</v>
      </c>
      <c r="C323" s="10"/>
      <c r="D323" s="42"/>
      <c r="E323" s="43" t="s">
        <v>28</v>
      </c>
      <c r="F323" s="44" t="s">
        <v>147</v>
      </c>
      <c r="G323" s="44" t="s">
        <v>148</v>
      </c>
      <c r="H323" s="43" t="s">
        <v>29</v>
      </c>
      <c r="I323" s="43" t="s">
        <v>30</v>
      </c>
      <c r="J323" s="43"/>
      <c r="K323" s="43"/>
      <c r="L323" s="43"/>
      <c r="M323" s="44" t="s">
        <v>12</v>
      </c>
      <c r="N323" s="44" t="s">
        <v>13</v>
      </c>
      <c r="O323" s="242"/>
    </row>
    <row r="324" spans="1:15" ht="53.25" customHeight="1" x14ac:dyDescent="0.25">
      <c r="A324" s="177"/>
      <c r="B324" s="35"/>
      <c r="C324" s="10"/>
      <c r="D324" s="42"/>
      <c r="E324" s="43"/>
      <c r="F324" s="44"/>
      <c r="G324" s="44"/>
      <c r="H324" s="43"/>
      <c r="I324" s="240" t="s">
        <v>31</v>
      </c>
      <c r="J324" s="240" t="s">
        <v>32</v>
      </c>
      <c r="K324" s="240" t="s">
        <v>33</v>
      </c>
      <c r="L324" s="240" t="s">
        <v>34</v>
      </c>
      <c r="M324" s="44"/>
      <c r="N324" s="44"/>
      <c r="O324" s="242"/>
    </row>
    <row r="325" spans="1:15" ht="27" customHeight="1" x14ac:dyDescent="0.25">
      <c r="A325" s="178"/>
      <c r="B325" s="35"/>
      <c r="C325" s="10"/>
      <c r="D325" s="42"/>
      <c r="E325" s="243">
        <v>1</v>
      </c>
      <c r="F325" s="49">
        <v>1</v>
      </c>
      <c r="G325" s="49">
        <v>0</v>
      </c>
      <c r="H325" s="48" t="s">
        <v>152</v>
      </c>
      <c r="I325" s="48" t="s">
        <v>152</v>
      </c>
      <c r="J325" s="48" t="s">
        <v>152</v>
      </c>
      <c r="K325" s="48" t="s">
        <v>152</v>
      </c>
      <c r="L325" s="48" t="s">
        <v>40</v>
      </c>
      <c r="M325" s="48" t="s">
        <v>152</v>
      </c>
      <c r="N325" s="48" t="s">
        <v>152</v>
      </c>
      <c r="O325" s="244"/>
    </row>
    <row r="326" spans="1:15" ht="17.25" customHeight="1" x14ac:dyDescent="0.25">
      <c r="A326" s="245" t="s">
        <v>41</v>
      </c>
      <c r="B326" s="73" t="s">
        <v>153</v>
      </c>
      <c r="C326" s="132"/>
      <c r="D326" s="228" t="s">
        <v>19</v>
      </c>
      <c r="E326" s="159">
        <f>E327+E328+E329+E330</f>
        <v>15000</v>
      </c>
      <c r="F326" s="159">
        <f>F327+F328+F329+F330</f>
        <v>15000</v>
      </c>
      <c r="G326" s="75">
        <f>G327+G328+G329+G330</f>
        <v>0</v>
      </c>
      <c r="H326" s="246">
        <f>H327+H328+H329+H330</f>
        <v>0</v>
      </c>
      <c r="I326" s="247"/>
      <c r="J326" s="247"/>
      <c r="K326" s="247"/>
      <c r="L326" s="248"/>
      <c r="M326" s="75">
        <f>M327+M328+M329+M330</f>
        <v>0</v>
      </c>
      <c r="N326" s="75">
        <f>N327+N328+N329+N330</f>
        <v>0</v>
      </c>
      <c r="O326" s="77"/>
    </row>
    <row r="327" spans="1:15" ht="21" x14ac:dyDescent="0.25">
      <c r="A327" s="245"/>
      <c r="B327" s="73"/>
      <c r="C327" s="132"/>
      <c r="D327" s="230" t="s">
        <v>21</v>
      </c>
      <c r="E327" s="159">
        <f>F327+G327+H327+M327+N327</f>
        <v>7700</v>
      </c>
      <c r="F327" s="159">
        <f t="shared" ref="F327:H329" si="47">F286+F299</f>
        <v>7700</v>
      </c>
      <c r="G327" s="159">
        <f t="shared" si="47"/>
        <v>0</v>
      </c>
      <c r="H327" s="246">
        <f t="shared" si="47"/>
        <v>0</v>
      </c>
      <c r="I327" s="247">
        <f>I286+I304</f>
        <v>0</v>
      </c>
      <c r="J327" s="247">
        <f>J286+J304</f>
        <v>0</v>
      </c>
      <c r="K327" s="247">
        <f>K286+K304</f>
        <v>0</v>
      </c>
      <c r="L327" s="248">
        <f>L286+L304</f>
        <v>0</v>
      </c>
      <c r="M327" s="159">
        <f t="shared" ref="M327:N330" si="48">M286+M299</f>
        <v>0</v>
      </c>
      <c r="N327" s="159">
        <f t="shared" si="48"/>
        <v>0</v>
      </c>
      <c r="O327" s="77"/>
    </row>
    <row r="328" spans="1:15" ht="21" x14ac:dyDescent="0.25">
      <c r="A328" s="245"/>
      <c r="B328" s="73"/>
      <c r="C328" s="132"/>
      <c r="D328" s="230" t="s">
        <v>22</v>
      </c>
      <c r="E328" s="159">
        <f>F328+G328+H328+M328+N328</f>
        <v>0</v>
      </c>
      <c r="F328" s="159">
        <f t="shared" si="47"/>
        <v>0</v>
      </c>
      <c r="G328" s="159">
        <f t="shared" si="47"/>
        <v>0</v>
      </c>
      <c r="H328" s="246">
        <f t="shared" si="47"/>
        <v>0</v>
      </c>
      <c r="I328" s="247"/>
      <c r="J328" s="247"/>
      <c r="K328" s="247"/>
      <c r="L328" s="248"/>
      <c r="M328" s="159">
        <f t="shared" si="48"/>
        <v>0</v>
      </c>
      <c r="N328" s="159">
        <f t="shared" si="48"/>
        <v>0</v>
      </c>
      <c r="O328" s="77"/>
    </row>
    <row r="329" spans="1:15" ht="21" x14ac:dyDescent="0.25">
      <c r="A329" s="245"/>
      <c r="B329" s="73"/>
      <c r="C329" s="132"/>
      <c r="D329" s="230" t="s">
        <v>23</v>
      </c>
      <c r="E329" s="159">
        <f>F329+G329+H329+M329+N329</f>
        <v>7300</v>
      </c>
      <c r="F329" s="159">
        <f t="shared" si="47"/>
        <v>7300</v>
      </c>
      <c r="G329" s="159">
        <f t="shared" si="47"/>
        <v>0</v>
      </c>
      <c r="H329" s="246">
        <f t="shared" si="47"/>
        <v>0</v>
      </c>
      <c r="I329" s="247">
        <f>I288+I301</f>
        <v>0</v>
      </c>
      <c r="J329" s="247">
        <f>J288+J301</f>
        <v>0</v>
      </c>
      <c r="K329" s="247">
        <f>K288+K301</f>
        <v>0</v>
      </c>
      <c r="L329" s="248">
        <f>L288+L301</f>
        <v>0</v>
      </c>
      <c r="M329" s="159">
        <f t="shared" si="48"/>
        <v>0</v>
      </c>
      <c r="N329" s="159">
        <f t="shared" si="48"/>
        <v>0</v>
      </c>
      <c r="O329" s="77"/>
    </row>
    <row r="330" spans="1:15" ht="18.75" x14ac:dyDescent="0.25">
      <c r="A330" s="245"/>
      <c r="B330" s="73"/>
      <c r="C330" s="132"/>
      <c r="D330" s="230" t="s">
        <v>24</v>
      </c>
      <c r="E330" s="159">
        <f>F330+G330+H330+M330+N330</f>
        <v>0</v>
      </c>
      <c r="F330" s="159">
        <f>F289+F302</f>
        <v>0</v>
      </c>
      <c r="G330" s="159">
        <f>G289+G307</f>
        <v>0</v>
      </c>
      <c r="H330" s="246">
        <f>H289+H307</f>
        <v>0</v>
      </c>
      <c r="I330" s="247"/>
      <c r="J330" s="247"/>
      <c r="K330" s="247"/>
      <c r="L330" s="248"/>
      <c r="M330" s="159">
        <f t="shared" si="48"/>
        <v>0</v>
      </c>
      <c r="N330" s="159">
        <f t="shared" si="48"/>
        <v>0</v>
      </c>
      <c r="O330" s="77"/>
    </row>
    <row r="331" spans="1:15" x14ac:dyDescent="0.25">
      <c r="A331" s="7"/>
      <c r="B331" s="231"/>
      <c r="C331" s="231"/>
      <c r="E331" s="5"/>
      <c r="F331" s="5"/>
      <c r="G331" s="5"/>
      <c r="H331" s="233"/>
      <c r="I331" s="233"/>
      <c r="J331" s="233"/>
      <c r="K331" s="233"/>
      <c r="L331" s="233"/>
    </row>
    <row r="332" spans="1:15" ht="33.75" customHeight="1" x14ac:dyDescent="0.25">
      <c r="A332" s="7"/>
      <c r="B332" s="6" t="s">
        <v>154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25">
      <c r="A333" s="7"/>
      <c r="B333" s="249"/>
      <c r="C333" s="249"/>
      <c r="D333" s="249"/>
      <c r="E333" s="249"/>
      <c r="F333" s="249"/>
      <c r="G333" s="249"/>
      <c r="H333" s="249"/>
      <c r="I333" s="249"/>
      <c r="J333" s="249"/>
      <c r="K333" s="249"/>
      <c r="L333" s="249"/>
      <c r="M333" s="249"/>
      <c r="N333" s="249"/>
      <c r="O333" s="249"/>
    </row>
    <row r="334" spans="1:15" ht="33.75" customHeight="1" x14ac:dyDescent="0.25">
      <c r="A334" s="250" t="s">
        <v>2</v>
      </c>
      <c r="B334" s="11" t="s">
        <v>3</v>
      </c>
      <c r="C334" s="10" t="s">
        <v>44</v>
      </c>
      <c r="D334" s="10" t="s">
        <v>5</v>
      </c>
      <c r="E334" s="11" t="s">
        <v>45</v>
      </c>
      <c r="F334" s="12"/>
      <c r="G334" s="12"/>
      <c r="H334" s="11" t="s">
        <v>7</v>
      </c>
      <c r="I334" s="11"/>
      <c r="J334" s="11"/>
      <c r="K334" s="11"/>
      <c r="L334" s="11"/>
      <c r="M334" s="11"/>
      <c r="N334" s="11"/>
      <c r="O334" s="11" t="s">
        <v>8</v>
      </c>
    </row>
    <row r="335" spans="1:15" ht="15.75" customHeight="1" x14ac:dyDescent="0.25">
      <c r="A335" s="250"/>
      <c r="B335" s="11"/>
      <c r="C335" s="10"/>
      <c r="D335" s="10"/>
      <c r="E335" s="11"/>
      <c r="F335" s="12" t="s">
        <v>9</v>
      </c>
      <c r="G335" s="12" t="s">
        <v>10</v>
      </c>
      <c r="H335" s="13" t="s">
        <v>11</v>
      </c>
      <c r="I335" s="13"/>
      <c r="J335" s="13"/>
      <c r="K335" s="13"/>
      <c r="L335" s="13"/>
      <c r="M335" s="237" t="s">
        <v>12</v>
      </c>
      <c r="N335" s="237" t="s">
        <v>13</v>
      </c>
      <c r="O335" s="11"/>
    </row>
    <row r="336" spans="1:15" x14ac:dyDescent="0.25">
      <c r="A336" s="14">
        <v>1</v>
      </c>
      <c r="B336" s="12">
        <v>2</v>
      </c>
      <c r="C336" s="16">
        <v>3</v>
      </c>
      <c r="D336" s="16">
        <v>4</v>
      </c>
      <c r="E336" s="12">
        <v>5</v>
      </c>
      <c r="F336" s="12">
        <v>6</v>
      </c>
      <c r="G336" s="12">
        <v>7</v>
      </c>
      <c r="H336" s="13">
        <v>8</v>
      </c>
      <c r="I336" s="13"/>
      <c r="J336" s="13"/>
      <c r="K336" s="13"/>
      <c r="L336" s="13"/>
      <c r="M336" s="17">
        <v>9</v>
      </c>
      <c r="N336" s="17">
        <v>10</v>
      </c>
      <c r="O336" s="12">
        <v>11</v>
      </c>
    </row>
    <row r="337" spans="1:15" ht="54.75" customHeight="1" x14ac:dyDescent="0.25">
      <c r="A337" s="251"/>
      <c r="B337" s="19" t="s">
        <v>155</v>
      </c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20" t="s">
        <v>16</v>
      </c>
    </row>
    <row r="338" spans="1:15" ht="21.75" customHeight="1" x14ac:dyDescent="0.3">
      <c r="A338" s="252" t="s">
        <v>47</v>
      </c>
      <c r="B338" s="22" t="s">
        <v>156</v>
      </c>
      <c r="C338" s="11" t="s">
        <v>18</v>
      </c>
      <c r="D338" s="23" t="s">
        <v>19</v>
      </c>
      <c r="E338" s="144">
        <f>E339+E340+E341+E342</f>
        <v>997256.85062000016</v>
      </c>
      <c r="F338" s="253">
        <f>F339+F340+F341+F342</f>
        <v>175155.56700000001</v>
      </c>
      <c r="G338" s="224">
        <f>G339+G340+G341+G342</f>
        <v>190862.95298999999</v>
      </c>
      <c r="H338" s="254">
        <f>H339+H340+H341+H342</f>
        <v>202930.98670000004</v>
      </c>
      <c r="I338" s="255"/>
      <c r="J338" s="255"/>
      <c r="K338" s="255"/>
      <c r="L338" s="256"/>
      <c r="M338" s="224">
        <f>M339+M340+M341+M342</f>
        <v>209954.58035</v>
      </c>
      <c r="N338" s="224">
        <f>N339+N340+N341+N342</f>
        <v>218352.76358</v>
      </c>
      <c r="O338" s="257" t="s">
        <v>157</v>
      </c>
    </row>
    <row r="339" spans="1:15" ht="22.5" x14ac:dyDescent="0.3">
      <c r="A339" s="252"/>
      <c r="B339" s="22"/>
      <c r="C339" s="11"/>
      <c r="D339" s="31" t="s">
        <v>21</v>
      </c>
      <c r="E339" s="144">
        <f>F339+G339+H339+M339+N339</f>
        <v>0</v>
      </c>
      <c r="F339" s="253">
        <f t="shared" ref="F339:H342" si="49">F344</f>
        <v>0</v>
      </c>
      <c r="G339" s="224">
        <f t="shared" si="49"/>
        <v>0</v>
      </c>
      <c r="H339" s="254">
        <f t="shared" si="49"/>
        <v>0</v>
      </c>
      <c r="I339" s="255"/>
      <c r="J339" s="255"/>
      <c r="K339" s="255"/>
      <c r="L339" s="256"/>
      <c r="M339" s="224">
        <f t="shared" ref="M339:N342" si="50">M344</f>
        <v>0</v>
      </c>
      <c r="N339" s="224">
        <f t="shared" si="50"/>
        <v>0</v>
      </c>
      <c r="O339" s="257"/>
    </row>
    <row r="340" spans="1:15" ht="18.75" x14ac:dyDescent="0.3">
      <c r="A340" s="252"/>
      <c r="B340" s="22"/>
      <c r="C340" s="11"/>
      <c r="D340" s="31" t="s">
        <v>22</v>
      </c>
      <c r="E340" s="144">
        <f>F340+G340+H340+M340+N340</f>
        <v>0</v>
      </c>
      <c r="F340" s="253">
        <f t="shared" si="49"/>
        <v>0</v>
      </c>
      <c r="G340" s="224">
        <f t="shared" si="49"/>
        <v>0</v>
      </c>
      <c r="H340" s="254">
        <f t="shared" si="49"/>
        <v>0</v>
      </c>
      <c r="I340" s="255"/>
      <c r="J340" s="255"/>
      <c r="K340" s="255"/>
      <c r="L340" s="256"/>
      <c r="M340" s="224">
        <f t="shared" si="50"/>
        <v>0</v>
      </c>
      <c r="N340" s="224">
        <f t="shared" si="50"/>
        <v>0</v>
      </c>
      <c r="O340" s="257"/>
    </row>
    <row r="341" spans="1:15" ht="24" customHeight="1" x14ac:dyDescent="0.3">
      <c r="A341" s="252"/>
      <c r="B341" s="22"/>
      <c r="C341" s="11"/>
      <c r="D341" s="31" t="s">
        <v>23</v>
      </c>
      <c r="E341" s="144">
        <f>F341+G341+H341+M341+N341</f>
        <v>997256.85062000016</v>
      </c>
      <c r="F341" s="253">
        <f t="shared" si="49"/>
        <v>175155.56700000001</v>
      </c>
      <c r="G341" s="224">
        <f t="shared" si="49"/>
        <v>190862.95298999999</v>
      </c>
      <c r="H341" s="254">
        <f t="shared" si="49"/>
        <v>202930.98670000004</v>
      </c>
      <c r="I341" s="255"/>
      <c r="J341" s="255"/>
      <c r="K341" s="255"/>
      <c r="L341" s="256"/>
      <c r="M341" s="224">
        <f t="shared" si="50"/>
        <v>209954.58035</v>
      </c>
      <c r="N341" s="224">
        <f t="shared" si="50"/>
        <v>218352.76358</v>
      </c>
      <c r="O341" s="257"/>
    </row>
    <row r="342" spans="1:15" ht="24.75" customHeight="1" x14ac:dyDescent="0.3">
      <c r="A342" s="252"/>
      <c r="B342" s="22"/>
      <c r="C342" s="11"/>
      <c r="D342" s="31" t="s">
        <v>24</v>
      </c>
      <c r="E342" s="144">
        <f>F342+G342+H342+M342+N342</f>
        <v>0</v>
      </c>
      <c r="F342" s="253">
        <f t="shared" si="49"/>
        <v>0</v>
      </c>
      <c r="G342" s="224">
        <f t="shared" si="49"/>
        <v>0</v>
      </c>
      <c r="H342" s="254">
        <f t="shared" si="49"/>
        <v>0</v>
      </c>
      <c r="I342" s="255"/>
      <c r="J342" s="255"/>
      <c r="K342" s="255"/>
      <c r="L342" s="256"/>
      <c r="M342" s="224">
        <f t="shared" si="50"/>
        <v>0</v>
      </c>
      <c r="N342" s="224">
        <f t="shared" si="50"/>
        <v>0</v>
      </c>
      <c r="O342" s="257"/>
    </row>
    <row r="343" spans="1:15" ht="23.25" customHeight="1" x14ac:dyDescent="0.3">
      <c r="A343" s="252" t="s">
        <v>25</v>
      </c>
      <c r="B343" s="35" t="s">
        <v>158</v>
      </c>
      <c r="C343" s="11" t="s">
        <v>18</v>
      </c>
      <c r="D343" s="23" t="s">
        <v>19</v>
      </c>
      <c r="E343" s="144">
        <f>E344+E345+E346+E347</f>
        <v>997256.85062000016</v>
      </c>
      <c r="F343" s="253">
        <f>F344+F345+F346+F347</f>
        <v>175155.56700000001</v>
      </c>
      <c r="G343" s="224">
        <f>G344+G345+G346+G347</f>
        <v>190862.95298999999</v>
      </c>
      <c r="H343" s="254">
        <f>H344+H345+H346+H347</f>
        <v>202930.98670000004</v>
      </c>
      <c r="I343" s="255"/>
      <c r="J343" s="255"/>
      <c r="K343" s="255"/>
      <c r="L343" s="256"/>
      <c r="M343" s="224">
        <f>M344+M345+M346+M347</f>
        <v>209954.58035</v>
      </c>
      <c r="N343" s="224">
        <f>N344+N345+N346+N347</f>
        <v>218352.76358</v>
      </c>
      <c r="O343" s="258" t="s">
        <v>157</v>
      </c>
    </row>
    <row r="344" spans="1:15" ht="22.5" customHeight="1" x14ac:dyDescent="0.3">
      <c r="A344" s="252"/>
      <c r="B344" s="35"/>
      <c r="C344" s="11"/>
      <c r="D344" s="31" t="s">
        <v>21</v>
      </c>
      <c r="E344" s="144">
        <f>F344+G344+H344+M344+N344</f>
        <v>0</v>
      </c>
      <c r="F344" s="224">
        <f t="shared" ref="F344:G347" si="51">F352+F372+F377+F387+F357+F362+F367</f>
        <v>0</v>
      </c>
      <c r="G344" s="224">
        <f t="shared" si="51"/>
        <v>0</v>
      </c>
      <c r="H344" s="254">
        <f>H352+H362+H367+H372+H377+H387+H357</f>
        <v>0</v>
      </c>
      <c r="I344" s="255"/>
      <c r="J344" s="255"/>
      <c r="K344" s="255"/>
      <c r="L344" s="256"/>
      <c r="M344" s="224">
        <f t="shared" ref="M344:N347" si="52">M352+M372+M377+M387+M357+M362+M367</f>
        <v>0</v>
      </c>
      <c r="N344" s="224">
        <f t="shared" si="52"/>
        <v>0</v>
      </c>
      <c r="O344" s="259"/>
    </row>
    <row r="345" spans="1:15" ht="18.75" x14ac:dyDescent="0.3">
      <c r="A345" s="252"/>
      <c r="B345" s="35"/>
      <c r="C345" s="11"/>
      <c r="D345" s="31" t="s">
        <v>22</v>
      </c>
      <c r="E345" s="144">
        <f>F345+G345+H345+M345+N345</f>
        <v>0</v>
      </c>
      <c r="F345" s="224">
        <f t="shared" si="51"/>
        <v>0</v>
      </c>
      <c r="G345" s="224">
        <f t="shared" si="51"/>
        <v>0</v>
      </c>
      <c r="H345" s="254">
        <f t="shared" ref="H345:H347" si="53">H353+H363+H368+H373+H378+H388+H358</f>
        <v>0</v>
      </c>
      <c r="I345" s="255"/>
      <c r="J345" s="255"/>
      <c r="K345" s="255"/>
      <c r="L345" s="256"/>
      <c r="M345" s="224">
        <f t="shared" si="52"/>
        <v>0</v>
      </c>
      <c r="N345" s="224">
        <f t="shared" si="52"/>
        <v>0</v>
      </c>
      <c r="O345" s="259"/>
    </row>
    <row r="346" spans="1:15" ht="22.5" customHeight="1" x14ac:dyDescent="0.3">
      <c r="A346" s="252"/>
      <c r="B346" s="35"/>
      <c r="C346" s="11"/>
      <c r="D346" s="31" t="s">
        <v>23</v>
      </c>
      <c r="E346" s="144">
        <f>F346+G346+H346+M346+N346</f>
        <v>997256.85062000016</v>
      </c>
      <c r="F346" s="224">
        <f t="shared" si="51"/>
        <v>175155.56700000001</v>
      </c>
      <c r="G346" s="224">
        <f>G354+G374+G379+G389+G359+G364+G369</f>
        <v>190862.95298999999</v>
      </c>
      <c r="H346" s="254">
        <f>H354+H364+H369+H374+H379+H389+H359+H384</f>
        <v>202930.98670000004</v>
      </c>
      <c r="I346" s="255"/>
      <c r="J346" s="255"/>
      <c r="K346" s="255"/>
      <c r="L346" s="256"/>
      <c r="M346" s="224">
        <f t="shared" si="52"/>
        <v>209954.58035</v>
      </c>
      <c r="N346" s="224">
        <f t="shared" si="52"/>
        <v>218352.76358</v>
      </c>
      <c r="O346" s="259"/>
    </row>
    <row r="347" spans="1:15" ht="18.75" x14ac:dyDescent="0.3">
      <c r="A347" s="252"/>
      <c r="B347" s="35"/>
      <c r="C347" s="11"/>
      <c r="D347" s="31" t="s">
        <v>24</v>
      </c>
      <c r="E347" s="144">
        <f>F347+G347+H347+M347+N347</f>
        <v>0</v>
      </c>
      <c r="F347" s="224">
        <f t="shared" si="51"/>
        <v>0</v>
      </c>
      <c r="G347" s="224">
        <f t="shared" si="51"/>
        <v>0</v>
      </c>
      <c r="H347" s="254">
        <f t="shared" si="53"/>
        <v>0</v>
      </c>
      <c r="I347" s="255"/>
      <c r="J347" s="255"/>
      <c r="K347" s="255"/>
      <c r="L347" s="256"/>
      <c r="M347" s="224">
        <f t="shared" si="52"/>
        <v>0</v>
      </c>
      <c r="N347" s="224">
        <f t="shared" si="52"/>
        <v>0</v>
      </c>
      <c r="O347" s="259"/>
    </row>
    <row r="348" spans="1:15" ht="30.75" customHeight="1" x14ac:dyDescent="0.25">
      <c r="A348" s="252"/>
      <c r="B348" s="35" t="s">
        <v>159</v>
      </c>
      <c r="C348" s="10"/>
      <c r="D348" s="42"/>
      <c r="E348" s="43" t="s">
        <v>28</v>
      </c>
      <c r="F348" s="44" t="s">
        <v>9</v>
      </c>
      <c r="G348" s="44" t="s">
        <v>10</v>
      </c>
      <c r="H348" s="43" t="s">
        <v>29</v>
      </c>
      <c r="I348" s="43" t="s">
        <v>30</v>
      </c>
      <c r="J348" s="43"/>
      <c r="K348" s="43"/>
      <c r="L348" s="43"/>
      <c r="M348" s="44" t="s">
        <v>12</v>
      </c>
      <c r="N348" s="44" t="s">
        <v>13</v>
      </c>
      <c r="O348" s="260"/>
    </row>
    <row r="349" spans="1:15" ht="60" customHeight="1" x14ac:dyDescent="0.25">
      <c r="A349" s="252"/>
      <c r="B349" s="35"/>
      <c r="C349" s="10"/>
      <c r="D349" s="42"/>
      <c r="E349" s="43"/>
      <c r="F349" s="44"/>
      <c r="G349" s="44"/>
      <c r="H349" s="43"/>
      <c r="I349" s="46" t="s">
        <v>31</v>
      </c>
      <c r="J349" s="46" t="s">
        <v>32</v>
      </c>
      <c r="K349" s="46" t="s">
        <v>33</v>
      </c>
      <c r="L349" s="46" t="s">
        <v>34</v>
      </c>
      <c r="M349" s="44"/>
      <c r="N349" s="44"/>
      <c r="O349" s="260"/>
    </row>
    <row r="350" spans="1:15" ht="38.25" customHeight="1" x14ac:dyDescent="0.25">
      <c r="A350" s="252"/>
      <c r="B350" s="35"/>
      <c r="C350" s="10"/>
      <c r="D350" s="42"/>
      <c r="E350" s="48">
        <v>100</v>
      </c>
      <c r="F350" s="49">
        <v>100</v>
      </c>
      <c r="G350" s="49">
        <v>100</v>
      </c>
      <c r="H350" s="48">
        <v>100</v>
      </c>
      <c r="I350" s="48">
        <v>22</v>
      </c>
      <c r="J350" s="48">
        <v>45</v>
      </c>
      <c r="K350" s="48">
        <v>67</v>
      </c>
      <c r="L350" s="48">
        <v>100</v>
      </c>
      <c r="M350" s="49">
        <v>100</v>
      </c>
      <c r="N350" s="49">
        <v>100</v>
      </c>
      <c r="O350" s="261"/>
    </row>
    <row r="351" spans="1:15" ht="17.25" customHeight="1" x14ac:dyDescent="0.25">
      <c r="A351" s="252" t="s">
        <v>53</v>
      </c>
      <c r="B351" s="86" t="s">
        <v>160</v>
      </c>
      <c r="C351" s="11" t="s">
        <v>18</v>
      </c>
      <c r="D351" s="23" t="s">
        <v>19</v>
      </c>
      <c r="E351" s="262">
        <f>E352+E353+E354+E355</f>
        <v>506012.43150000001</v>
      </c>
      <c r="F351" s="87">
        <f>F352+F353+F354+F355</f>
        <v>91707</v>
      </c>
      <c r="G351" s="87">
        <f>G352+G353+G354+G355</f>
        <v>94797.217000000004</v>
      </c>
      <c r="H351" s="263">
        <f>H352+H353+H354+H355</f>
        <v>102353.98978</v>
      </c>
      <c r="I351" s="263"/>
      <c r="J351" s="263"/>
      <c r="K351" s="263"/>
      <c r="L351" s="263"/>
      <c r="M351" s="87">
        <f>M352+M353+M354+M355</f>
        <v>106448.14937</v>
      </c>
      <c r="N351" s="87">
        <f>N352+N353+N354+N355</f>
        <v>110706.07535</v>
      </c>
      <c r="O351" s="264" t="s">
        <v>129</v>
      </c>
    </row>
    <row r="352" spans="1:15" ht="22.5" x14ac:dyDescent="0.25">
      <c r="A352" s="252"/>
      <c r="B352" s="86"/>
      <c r="C352" s="11"/>
      <c r="D352" s="31" t="s">
        <v>21</v>
      </c>
      <c r="E352" s="262">
        <f>F352+G352+H352+M352+N352</f>
        <v>0</v>
      </c>
      <c r="F352" s="87">
        <v>0</v>
      </c>
      <c r="G352" s="160">
        <v>0</v>
      </c>
      <c r="H352" s="263">
        <v>0</v>
      </c>
      <c r="I352" s="263"/>
      <c r="J352" s="263"/>
      <c r="K352" s="263"/>
      <c r="L352" s="263"/>
      <c r="M352" s="160">
        <v>0</v>
      </c>
      <c r="N352" s="160">
        <v>0</v>
      </c>
      <c r="O352" s="265"/>
    </row>
    <row r="353" spans="1:15" ht="18.75" x14ac:dyDescent="0.25">
      <c r="A353" s="252"/>
      <c r="B353" s="86"/>
      <c r="C353" s="11"/>
      <c r="D353" s="31" t="s">
        <v>22</v>
      </c>
      <c r="E353" s="262">
        <f>F353+G353+H353+M353+N353</f>
        <v>0</v>
      </c>
      <c r="F353" s="87">
        <v>0</v>
      </c>
      <c r="G353" s="160">
        <v>0</v>
      </c>
      <c r="H353" s="263">
        <v>0</v>
      </c>
      <c r="I353" s="263"/>
      <c r="J353" s="263"/>
      <c r="K353" s="263"/>
      <c r="L353" s="263"/>
      <c r="M353" s="160">
        <v>0</v>
      </c>
      <c r="N353" s="160">
        <v>0</v>
      </c>
      <c r="O353" s="265"/>
    </row>
    <row r="354" spans="1:15" ht="33.75" customHeight="1" x14ac:dyDescent="0.25">
      <c r="A354" s="252"/>
      <c r="B354" s="86"/>
      <c r="C354" s="11"/>
      <c r="D354" s="31" t="s">
        <v>23</v>
      </c>
      <c r="E354" s="262">
        <f>F354+G354+H354+M354+N354</f>
        <v>506012.43150000001</v>
      </c>
      <c r="F354" s="87">
        <v>91707</v>
      </c>
      <c r="G354" s="87">
        <v>94797.217000000004</v>
      </c>
      <c r="H354" s="266">
        <v>102353.98978</v>
      </c>
      <c r="I354" s="266"/>
      <c r="J354" s="266"/>
      <c r="K354" s="266"/>
      <c r="L354" s="266"/>
      <c r="M354" s="41">
        <v>106448.14937</v>
      </c>
      <c r="N354" s="41">
        <v>110706.07535</v>
      </c>
      <c r="O354" s="265"/>
    </row>
    <row r="355" spans="1:15" ht="18.75" x14ac:dyDescent="0.25">
      <c r="A355" s="252"/>
      <c r="B355" s="86"/>
      <c r="C355" s="11"/>
      <c r="D355" s="31" t="s">
        <v>24</v>
      </c>
      <c r="E355" s="262">
        <f>F355+G355+H355+M355+N355</f>
        <v>0</v>
      </c>
      <c r="F355" s="87">
        <v>0</v>
      </c>
      <c r="G355" s="160">
        <v>0</v>
      </c>
      <c r="H355" s="263">
        <v>0</v>
      </c>
      <c r="I355" s="263"/>
      <c r="J355" s="263"/>
      <c r="K355" s="263"/>
      <c r="L355" s="263"/>
      <c r="M355" s="160">
        <v>0</v>
      </c>
      <c r="N355" s="160">
        <v>0</v>
      </c>
      <c r="O355" s="265"/>
    </row>
    <row r="356" spans="1:15" ht="18.75" hidden="1" customHeight="1" x14ac:dyDescent="0.25">
      <c r="A356" s="267"/>
      <c r="B356" s="268" t="s">
        <v>161</v>
      </c>
      <c r="C356" s="269" t="s">
        <v>18</v>
      </c>
      <c r="D356" s="270" t="s">
        <v>19</v>
      </c>
      <c r="E356" s="271">
        <f>E357+E358+E359+E360</f>
        <v>0</v>
      </c>
      <c r="F356" s="272">
        <v>0</v>
      </c>
      <c r="G356" s="273">
        <f>G357+G358+G359+G360</f>
        <v>0</v>
      </c>
      <c r="H356" s="263">
        <f>H357+H358+H359+H360</f>
        <v>0</v>
      </c>
      <c r="I356" s="263"/>
      <c r="J356" s="263"/>
      <c r="K356" s="263"/>
      <c r="L356" s="263"/>
      <c r="M356" s="273">
        <f>M357+M358+M359+M360</f>
        <v>0</v>
      </c>
      <c r="N356" s="273">
        <f>N357+N358+N359+N360</f>
        <v>0</v>
      </c>
      <c r="O356" s="265"/>
    </row>
    <row r="357" spans="1:15" ht="22.5" hidden="1" customHeight="1" x14ac:dyDescent="0.25">
      <c r="A357" s="267"/>
      <c r="B357" s="268"/>
      <c r="C357" s="269"/>
      <c r="D357" s="274" t="s">
        <v>21</v>
      </c>
      <c r="E357" s="271">
        <f>SUM(H357:N357)</f>
        <v>0</v>
      </c>
      <c r="F357" s="272">
        <v>0</v>
      </c>
      <c r="G357" s="273">
        <v>0</v>
      </c>
      <c r="H357" s="263">
        <v>0</v>
      </c>
      <c r="I357" s="263"/>
      <c r="J357" s="263"/>
      <c r="K357" s="263"/>
      <c r="L357" s="263"/>
      <c r="M357" s="273">
        <v>0</v>
      </c>
      <c r="N357" s="273">
        <v>0</v>
      </c>
      <c r="O357" s="265"/>
    </row>
    <row r="358" spans="1:15" ht="18.75" hidden="1" customHeight="1" x14ac:dyDescent="0.25">
      <c r="A358" s="267"/>
      <c r="B358" s="268"/>
      <c r="C358" s="269"/>
      <c r="D358" s="274" t="s">
        <v>22</v>
      </c>
      <c r="E358" s="271">
        <f>SUM(H358:N358)</f>
        <v>0</v>
      </c>
      <c r="F358" s="272">
        <v>0</v>
      </c>
      <c r="G358" s="273">
        <v>0</v>
      </c>
      <c r="H358" s="263">
        <v>0</v>
      </c>
      <c r="I358" s="263"/>
      <c r="J358" s="263"/>
      <c r="K358" s="263"/>
      <c r="L358" s="263"/>
      <c r="M358" s="273">
        <v>0</v>
      </c>
      <c r="N358" s="273">
        <v>0</v>
      </c>
      <c r="O358" s="265"/>
    </row>
    <row r="359" spans="1:15" ht="22.5" hidden="1" customHeight="1" x14ac:dyDescent="0.25">
      <c r="A359" s="267"/>
      <c r="B359" s="268"/>
      <c r="C359" s="269"/>
      <c r="D359" s="274" t="s">
        <v>23</v>
      </c>
      <c r="E359" s="271">
        <f>SUM(H359:N359)</f>
        <v>0</v>
      </c>
      <c r="F359" s="272">
        <v>0</v>
      </c>
      <c r="G359" s="273">
        <v>0</v>
      </c>
      <c r="H359" s="263">
        <v>0</v>
      </c>
      <c r="I359" s="263"/>
      <c r="J359" s="263"/>
      <c r="K359" s="263"/>
      <c r="L359" s="263"/>
      <c r="M359" s="273">
        <v>0</v>
      </c>
      <c r="N359" s="273">
        <v>0</v>
      </c>
      <c r="O359" s="265"/>
    </row>
    <row r="360" spans="1:15" ht="18.75" hidden="1" customHeight="1" x14ac:dyDescent="0.25">
      <c r="A360" s="267"/>
      <c r="B360" s="268"/>
      <c r="C360" s="269"/>
      <c r="D360" s="274" t="s">
        <v>24</v>
      </c>
      <c r="E360" s="271">
        <f>SUM(H360:N360)</f>
        <v>0</v>
      </c>
      <c r="F360" s="272">
        <v>0</v>
      </c>
      <c r="G360" s="273">
        <v>0</v>
      </c>
      <c r="H360" s="263">
        <v>0</v>
      </c>
      <c r="I360" s="263"/>
      <c r="J360" s="263"/>
      <c r="K360" s="263"/>
      <c r="L360" s="263"/>
      <c r="M360" s="273">
        <v>0</v>
      </c>
      <c r="N360" s="273">
        <v>0</v>
      </c>
      <c r="O360" s="265"/>
    </row>
    <row r="361" spans="1:15" ht="18" customHeight="1" x14ac:dyDescent="0.25">
      <c r="A361" s="252" t="s">
        <v>55</v>
      </c>
      <c r="B361" s="86" t="s">
        <v>162</v>
      </c>
      <c r="C361" s="11" t="s">
        <v>18</v>
      </c>
      <c r="D361" s="23" t="s">
        <v>19</v>
      </c>
      <c r="E361" s="262">
        <f>E362+E363+E364+E365</f>
        <v>200</v>
      </c>
      <c r="F361" s="87">
        <v>0</v>
      </c>
      <c r="G361" s="160">
        <f>G362+G363+G364+G365</f>
        <v>200</v>
      </c>
      <c r="H361" s="263">
        <f>H362+H363+H364+H365</f>
        <v>0</v>
      </c>
      <c r="I361" s="263"/>
      <c r="J361" s="263"/>
      <c r="K361" s="263"/>
      <c r="L361" s="263"/>
      <c r="M361" s="160">
        <f>M362+M363+M364+M365</f>
        <v>0</v>
      </c>
      <c r="N361" s="160">
        <f>N362+N363+N364+N365</f>
        <v>0</v>
      </c>
      <c r="O361" s="265"/>
    </row>
    <row r="362" spans="1:15" ht="18" customHeight="1" x14ac:dyDescent="0.25">
      <c r="A362" s="252"/>
      <c r="B362" s="86"/>
      <c r="C362" s="11"/>
      <c r="D362" s="31" t="s">
        <v>21</v>
      </c>
      <c r="E362" s="262">
        <f>F362+G362+H362+M362+N362</f>
        <v>0</v>
      </c>
      <c r="F362" s="87">
        <v>0</v>
      </c>
      <c r="G362" s="160">
        <v>0</v>
      </c>
      <c r="H362" s="263">
        <v>0</v>
      </c>
      <c r="I362" s="263"/>
      <c r="J362" s="263"/>
      <c r="K362" s="263"/>
      <c r="L362" s="263"/>
      <c r="M362" s="160">
        <v>0</v>
      </c>
      <c r="N362" s="160">
        <v>0</v>
      </c>
      <c r="O362" s="265"/>
    </row>
    <row r="363" spans="1:15" ht="18" customHeight="1" x14ac:dyDescent="0.25">
      <c r="A363" s="252"/>
      <c r="B363" s="86"/>
      <c r="C363" s="11"/>
      <c r="D363" s="31" t="s">
        <v>22</v>
      </c>
      <c r="E363" s="262">
        <f>F363+G363+H363+M363+N363</f>
        <v>0</v>
      </c>
      <c r="F363" s="87">
        <v>0</v>
      </c>
      <c r="G363" s="160">
        <v>0</v>
      </c>
      <c r="H363" s="263">
        <v>0</v>
      </c>
      <c r="I363" s="263"/>
      <c r="J363" s="263"/>
      <c r="K363" s="263"/>
      <c r="L363" s="263"/>
      <c r="M363" s="160">
        <v>0</v>
      </c>
      <c r="N363" s="160">
        <v>0</v>
      </c>
      <c r="O363" s="265"/>
    </row>
    <row r="364" spans="1:15" ht="18" customHeight="1" x14ac:dyDescent="0.25">
      <c r="A364" s="252"/>
      <c r="B364" s="86"/>
      <c r="C364" s="11"/>
      <c r="D364" s="31" t="s">
        <v>23</v>
      </c>
      <c r="E364" s="262">
        <f>F364+G364+H364+M364+N364</f>
        <v>200</v>
      </c>
      <c r="F364" s="87">
        <v>0</v>
      </c>
      <c r="G364" s="161">
        <v>200</v>
      </c>
      <c r="H364" s="266">
        <f>200*0</f>
        <v>0</v>
      </c>
      <c r="I364" s="266"/>
      <c r="J364" s="266"/>
      <c r="K364" s="266"/>
      <c r="L364" s="266"/>
      <c r="M364" s="160">
        <v>0</v>
      </c>
      <c r="N364" s="160">
        <v>0</v>
      </c>
      <c r="O364" s="265"/>
    </row>
    <row r="365" spans="1:15" ht="18" customHeight="1" x14ac:dyDescent="0.25">
      <c r="A365" s="252"/>
      <c r="B365" s="86"/>
      <c r="C365" s="11"/>
      <c r="D365" s="31" t="s">
        <v>24</v>
      </c>
      <c r="E365" s="262">
        <f>F365+G365+H365+M365+N365</f>
        <v>0</v>
      </c>
      <c r="F365" s="87">
        <v>0</v>
      </c>
      <c r="G365" s="160">
        <v>0</v>
      </c>
      <c r="H365" s="263">
        <v>0</v>
      </c>
      <c r="I365" s="263"/>
      <c r="J365" s="263"/>
      <c r="K365" s="263"/>
      <c r="L365" s="263"/>
      <c r="M365" s="160">
        <v>0</v>
      </c>
      <c r="N365" s="160">
        <v>0</v>
      </c>
      <c r="O365" s="265"/>
    </row>
    <row r="366" spans="1:15" ht="18" customHeight="1" x14ac:dyDescent="0.25">
      <c r="A366" s="252" t="s">
        <v>57</v>
      </c>
      <c r="B366" s="86" t="s">
        <v>163</v>
      </c>
      <c r="C366" s="11" t="s">
        <v>18</v>
      </c>
      <c r="D366" s="23" t="s">
        <v>19</v>
      </c>
      <c r="E366" s="262">
        <f>E367+E368+E369+E370</f>
        <v>6000</v>
      </c>
      <c r="F366" s="87">
        <v>0</v>
      </c>
      <c r="G366" s="160">
        <f>G367+G368+G369+G370</f>
        <v>6000</v>
      </c>
      <c r="H366" s="263">
        <f>H367+H368+H369+H370</f>
        <v>0</v>
      </c>
      <c r="I366" s="263"/>
      <c r="J366" s="263"/>
      <c r="K366" s="263"/>
      <c r="L366" s="263"/>
      <c r="M366" s="160">
        <f>M367+M368+M369+M370</f>
        <v>0</v>
      </c>
      <c r="N366" s="160">
        <f>N367+N368+N369+N370</f>
        <v>0</v>
      </c>
      <c r="O366" s="265"/>
    </row>
    <row r="367" spans="1:15" ht="18" customHeight="1" x14ac:dyDescent="0.25">
      <c r="A367" s="252"/>
      <c r="B367" s="86"/>
      <c r="C367" s="11"/>
      <c r="D367" s="31" t="s">
        <v>21</v>
      </c>
      <c r="E367" s="262">
        <f>F367+G367+H367+M367+N367</f>
        <v>0</v>
      </c>
      <c r="F367" s="87">
        <v>0</v>
      </c>
      <c r="G367" s="160">
        <v>0</v>
      </c>
      <c r="H367" s="263">
        <v>0</v>
      </c>
      <c r="I367" s="263"/>
      <c r="J367" s="263"/>
      <c r="K367" s="263"/>
      <c r="L367" s="263"/>
      <c r="M367" s="160">
        <v>0</v>
      </c>
      <c r="N367" s="160">
        <v>0</v>
      </c>
      <c r="O367" s="265"/>
    </row>
    <row r="368" spans="1:15" ht="18" customHeight="1" x14ac:dyDescent="0.25">
      <c r="A368" s="252"/>
      <c r="B368" s="86"/>
      <c r="C368" s="11"/>
      <c r="D368" s="31" t="s">
        <v>22</v>
      </c>
      <c r="E368" s="262">
        <f>F368+G368+H368+M368+N368</f>
        <v>0</v>
      </c>
      <c r="F368" s="87">
        <v>0</v>
      </c>
      <c r="G368" s="160">
        <v>0</v>
      </c>
      <c r="H368" s="263">
        <v>0</v>
      </c>
      <c r="I368" s="263"/>
      <c r="J368" s="263"/>
      <c r="K368" s="263"/>
      <c r="L368" s="263"/>
      <c r="M368" s="160">
        <v>0</v>
      </c>
      <c r="N368" s="160">
        <v>0</v>
      </c>
      <c r="O368" s="265"/>
    </row>
    <row r="369" spans="1:15" ht="18" customHeight="1" x14ac:dyDescent="0.25">
      <c r="A369" s="252"/>
      <c r="B369" s="86"/>
      <c r="C369" s="11"/>
      <c r="D369" s="31" t="s">
        <v>23</v>
      </c>
      <c r="E369" s="262">
        <f>F369+G369+H369+M369+N369</f>
        <v>6000</v>
      </c>
      <c r="F369" s="87">
        <v>0</v>
      </c>
      <c r="G369" s="161">
        <v>6000</v>
      </c>
      <c r="H369" s="266">
        <f>6000*0</f>
        <v>0</v>
      </c>
      <c r="I369" s="266"/>
      <c r="J369" s="266"/>
      <c r="K369" s="266"/>
      <c r="L369" s="266"/>
      <c r="M369" s="160">
        <v>0</v>
      </c>
      <c r="N369" s="160">
        <v>0</v>
      </c>
      <c r="O369" s="265"/>
    </row>
    <row r="370" spans="1:15" ht="18" customHeight="1" x14ac:dyDescent="0.25">
      <c r="A370" s="252"/>
      <c r="B370" s="86"/>
      <c r="C370" s="11"/>
      <c r="D370" s="31" t="s">
        <v>24</v>
      </c>
      <c r="E370" s="262">
        <f>F370+G370+H370+M370+N370</f>
        <v>0</v>
      </c>
      <c r="F370" s="87">
        <v>0</v>
      </c>
      <c r="G370" s="160">
        <v>0</v>
      </c>
      <c r="H370" s="263">
        <v>0</v>
      </c>
      <c r="I370" s="263"/>
      <c r="J370" s="263"/>
      <c r="K370" s="263"/>
      <c r="L370" s="263"/>
      <c r="M370" s="160">
        <v>0</v>
      </c>
      <c r="N370" s="160">
        <v>0</v>
      </c>
      <c r="O370" s="275"/>
    </row>
    <row r="371" spans="1:15" ht="17.25" customHeight="1" x14ac:dyDescent="0.25">
      <c r="A371" s="276" t="s">
        <v>164</v>
      </c>
      <c r="B371" s="86" t="s">
        <v>165</v>
      </c>
      <c r="C371" s="11" t="s">
        <v>18</v>
      </c>
      <c r="D371" s="97" t="s">
        <v>19</v>
      </c>
      <c r="E371" s="144">
        <f>E372+E373+E374+E375</f>
        <v>350381.83134999999</v>
      </c>
      <c r="F371" s="87">
        <f>F372+F373+F374+F375</f>
        <v>59964.567000000003</v>
      </c>
      <c r="G371" s="87">
        <f>G372+G373+G374+G375</f>
        <v>63260.358999999997</v>
      </c>
      <c r="H371" s="263">
        <f>H372+H373+H374+H375</f>
        <v>72769.382800000007</v>
      </c>
      <c r="I371" s="263"/>
      <c r="J371" s="263"/>
      <c r="K371" s="263"/>
      <c r="L371" s="263"/>
      <c r="M371" s="87">
        <f>M372+M373+M374+M375</f>
        <v>75680.158110000004</v>
      </c>
      <c r="N371" s="87">
        <f>N372+N373+N374+N375</f>
        <v>78707.364440000005</v>
      </c>
      <c r="O371" s="264" t="s">
        <v>166</v>
      </c>
    </row>
    <row r="372" spans="1:15" ht="22.5" x14ac:dyDescent="0.25">
      <c r="A372" s="276"/>
      <c r="B372" s="86"/>
      <c r="C372" s="11"/>
      <c r="D372" s="31" t="s">
        <v>21</v>
      </c>
      <c r="E372" s="144">
        <f>F372+G372+H372+M372+N372</f>
        <v>0</v>
      </c>
      <c r="F372" s="87">
        <v>0</v>
      </c>
      <c r="G372" s="160">
        <v>0</v>
      </c>
      <c r="H372" s="263">
        <v>0</v>
      </c>
      <c r="I372" s="263"/>
      <c r="J372" s="263"/>
      <c r="K372" s="263"/>
      <c r="L372" s="263"/>
      <c r="M372" s="160">
        <v>0</v>
      </c>
      <c r="N372" s="160">
        <v>0</v>
      </c>
      <c r="O372" s="265"/>
    </row>
    <row r="373" spans="1:15" ht="18.75" x14ac:dyDescent="0.25">
      <c r="A373" s="276"/>
      <c r="B373" s="86"/>
      <c r="C373" s="11"/>
      <c r="D373" s="31" t="s">
        <v>22</v>
      </c>
      <c r="E373" s="144">
        <f>F373+G373+H373+M373+N373</f>
        <v>0</v>
      </c>
      <c r="F373" s="87">
        <v>0</v>
      </c>
      <c r="G373" s="160">
        <v>0</v>
      </c>
      <c r="H373" s="263">
        <v>0</v>
      </c>
      <c r="I373" s="263"/>
      <c r="J373" s="263"/>
      <c r="K373" s="263"/>
      <c r="L373" s="263"/>
      <c r="M373" s="160">
        <v>0</v>
      </c>
      <c r="N373" s="160">
        <v>0</v>
      </c>
      <c r="O373" s="265"/>
    </row>
    <row r="374" spans="1:15" ht="22.5" x14ac:dyDescent="0.25">
      <c r="A374" s="276"/>
      <c r="B374" s="86"/>
      <c r="C374" s="11"/>
      <c r="D374" s="31" t="s">
        <v>23</v>
      </c>
      <c r="E374" s="144">
        <f>F374+G374+H374+M374+N374</f>
        <v>350381.83134999999</v>
      </c>
      <c r="F374" s="87">
        <v>59964.567000000003</v>
      </c>
      <c r="G374" s="87">
        <v>63260.358999999997</v>
      </c>
      <c r="H374" s="266">
        <v>72769.382800000007</v>
      </c>
      <c r="I374" s="266"/>
      <c r="J374" s="266"/>
      <c r="K374" s="266"/>
      <c r="L374" s="266"/>
      <c r="M374" s="41">
        <v>75680.158110000004</v>
      </c>
      <c r="N374" s="41">
        <v>78707.364440000005</v>
      </c>
      <c r="O374" s="265"/>
    </row>
    <row r="375" spans="1:15" ht="18.75" x14ac:dyDescent="0.25">
      <c r="A375" s="276"/>
      <c r="B375" s="86"/>
      <c r="C375" s="11"/>
      <c r="D375" s="31" t="s">
        <v>24</v>
      </c>
      <c r="E375" s="144">
        <f>F375+G375+H375+M375+N375</f>
        <v>0</v>
      </c>
      <c r="F375" s="87">
        <v>0</v>
      </c>
      <c r="G375" s="160">
        <v>0</v>
      </c>
      <c r="H375" s="263">
        <v>0</v>
      </c>
      <c r="I375" s="263"/>
      <c r="J375" s="263"/>
      <c r="K375" s="263"/>
      <c r="L375" s="263"/>
      <c r="M375" s="160">
        <v>0</v>
      </c>
      <c r="N375" s="160">
        <v>0</v>
      </c>
      <c r="O375" s="265"/>
    </row>
    <row r="376" spans="1:15" ht="17.25" customHeight="1" x14ac:dyDescent="0.25">
      <c r="A376" s="276" t="s">
        <v>167</v>
      </c>
      <c r="B376" s="86" t="s">
        <v>168</v>
      </c>
      <c r="C376" s="11" t="s">
        <v>18</v>
      </c>
      <c r="D376" s="23" t="s">
        <v>19</v>
      </c>
      <c r="E376" s="144">
        <f>E377+E378+E379+E380</f>
        <v>2039.0374999999999</v>
      </c>
      <c r="F376" s="87">
        <v>0</v>
      </c>
      <c r="G376" s="160">
        <f>G377+G378+G379+G380</f>
        <v>1065.95499</v>
      </c>
      <c r="H376" s="263">
        <f>H377+H378+H379+H380</f>
        <v>973.08251000000007</v>
      </c>
      <c r="I376" s="263"/>
      <c r="J376" s="263"/>
      <c r="K376" s="263"/>
      <c r="L376" s="263"/>
      <c r="M376" s="160">
        <f>M377+M378+M379+M380</f>
        <v>0</v>
      </c>
      <c r="N376" s="160">
        <f>N377+N378+N379+N380</f>
        <v>0</v>
      </c>
      <c r="O376" s="265"/>
    </row>
    <row r="377" spans="1:15" ht="22.5" x14ac:dyDescent="0.25">
      <c r="A377" s="276"/>
      <c r="B377" s="86"/>
      <c r="C377" s="11"/>
      <c r="D377" s="31" t="s">
        <v>21</v>
      </c>
      <c r="E377" s="144">
        <f>F377+G377+H377+M377+N377</f>
        <v>0</v>
      </c>
      <c r="F377" s="87">
        <v>0</v>
      </c>
      <c r="G377" s="160">
        <v>0</v>
      </c>
      <c r="H377" s="263">
        <v>0</v>
      </c>
      <c r="I377" s="263"/>
      <c r="J377" s="263"/>
      <c r="K377" s="263"/>
      <c r="L377" s="263"/>
      <c r="M377" s="160">
        <v>0</v>
      </c>
      <c r="N377" s="160">
        <v>0</v>
      </c>
      <c r="O377" s="265"/>
    </row>
    <row r="378" spans="1:15" ht="18.75" x14ac:dyDescent="0.25">
      <c r="A378" s="276"/>
      <c r="B378" s="86"/>
      <c r="C378" s="11"/>
      <c r="D378" s="31" t="s">
        <v>22</v>
      </c>
      <c r="E378" s="144">
        <f>F378+G378+H378+M378+N378</f>
        <v>0</v>
      </c>
      <c r="F378" s="87">
        <v>0</v>
      </c>
      <c r="G378" s="160">
        <v>0</v>
      </c>
      <c r="H378" s="263">
        <v>0</v>
      </c>
      <c r="I378" s="263"/>
      <c r="J378" s="263"/>
      <c r="K378" s="263"/>
      <c r="L378" s="263"/>
      <c r="M378" s="160">
        <v>0</v>
      </c>
      <c r="N378" s="160">
        <v>0</v>
      </c>
      <c r="O378" s="265"/>
    </row>
    <row r="379" spans="1:15" ht="22.5" x14ac:dyDescent="0.25">
      <c r="A379" s="276"/>
      <c r="B379" s="86"/>
      <c r="C379" s="11"/>
      <c r="D379" s="31" t="s">
        <v>23</v>
      </c>
      <c r="E379" s="144">
        <f>F379+G379+H379+M379+N379</f>
        <v>2039.0374999999999</v>
      </c>
      <c r="F379" s="87">
        <v>0</v>
      </c>
      <c r="G379" s="161">
        <f>1167.53099-600+498.424</f>
        <v>1065.95499</v>
      </c>
      <c r="H379" s="266">
        <f>1188.95-215.86749</f>
        <v>973.08251000000007</v>
      </c>
      <c r="I379" s="266"/>
      <c r="J379" s="266"/>
      <c r="K379" s="266"/>
      <c r="L379" s="266"/>
      <c r="M379" s="160">
        <v>0</v>
      </c>
      <c r="N379" s="160">
        <v>0</v>
      </c>
      <c r="O379" s="265"/>
    </row>
    <row r="380" spans="1:15" ht="18.75" x14ac:dyDescent="0.25">
      <c r="A380" s="276"/>
      <c r="B380" s="86"/>
      <c r="C380" s="11"/>
      <c r="D380" s="31" t="s">
        <v>24</v>
      </c>
      <c r="E380" s="144">
        <f>F380+G380+H380+M380+N380</f>
        <v>0</v>
      </c>
      <c r="F380" s="87">
        <v>0</v>
      </c>
      <c r="G380" s="160">
        <v>0</v>
      </c>
      <c r="H380" s="266">
        <v>0</v>
      </c>
      <c r="I380" s="266"/>
      <c r="J380" s="266"/>
      <c r="K380" s="266"/>
      <c r="L380" s="266"/>
      <c r="M380" s="160">
        <v>0</v>
      </c>
      <c r="N380" s="160">
        <v>0</v>
      </c>
      <c r="O380" s="265"/>
    </row>
    <row r="381" spans="1:15" ht="18.75" customHeight="1" x14ac:dyDescent="0.25">
      <c r="A381" s="276" t="s">
        <v>169</v>
      </c>
      <c r="B381" s="86" t="s">
        <v>170</v>
      </c>
      <c r="C381" s="11" t="s">
        <v>18</v>
      </c>
      <c r="D381" s="23" t="s">
        <v>19</v>
      </c>
      <c r="E381" s="144">
        <f>E382+E383+E384+E385</f>
        <v>78.5</v>
      </c>
      <c r="F381" s="87">
        <v>0</v>
      </c>
      <c r="G381" s="160">
        <f>G382+G383+G384+G385</f>
        <v>0</v>
      </c>
      <c r="H381" s="266">
        <f>H382+H383+H384+H385</f>
        <v>78.5</v>
      </c>
      <c r="I381" s="266"/>
      <c r="J381" s="266"/>
      <c r="K381" s="266"/>
      <c r="L381" s="266"/>
      <c r="M381" s="160">
        <f>M382+M383+M384+M385</f>
        <v>0</v>
      </c>
      <c r="N381" s="160">
        <f>N382+N383+N384+N385</f>
        <v>0</v>
      </c>
      <c r="O381" s="265"/>
    </row>
    <row r="382" spans="1:15" ht="22.5" customHeight="1" x14ac:dyDescent="0.25">
      <c r="A382" s="276"/>
      <c r="B382" s="86"/>
      <c r="C382" s="11"/>
      <c r="D382" s="31" t="s">
        <v>21</v>
      </c>
      <c r="E382" s="144">
        <f>SUM(H382:N382)</f>
        <v>0</v>
      </c>
      <c r="F382" s="87">
        <v>0</v>
      </c>
      <c r="G382" s="160">
        <v>0</v>
      </c>
      <c r="H382" s="266">
        <v>0</v>
      </c>
      <c r="I382" s="266"/>
      <c r="J382" s="266"/>
      <c r="K382" s="266"/>
      <c r="L382" s="266"/>
      <c r="M382" s="160">
        <v>0</v>
      </c>
      <c r="N382" s="160">
        <v>0</v>
      </c>
      <c r="O382" s="265"/>
    </row>
    <row r="383" spans="1:15" ht="18.75" customHeight="1" x14ac:dyDescent="0.25">
      <c r="A383" s="276"/>
      <c r="B383" s="86"/>
      <c r="C383" s="11"/>
      <c r="D383" s="31" t="s">
        <v>22</v>
      </c>
      <c r="E383" s="144">
        <f>SUM(H383:N383)</f>
        <v>0</v>
      </c>
      <c r="F383" s="87">
        <v>0</v>
      </c>
      <c r="G383" s="160">
        <v>0</v>
      </c>
      <c r="H383" s="266">
        <v>0</v>
      </c>
      <c r="I383" s="266"/>
      <c r="J383" s="266"/>
      <c r="K383" s="266"/>
      <c r="L383" s="266"/>
      <c r="M383" s="160">
        <v>0</v>
      </c>
      <c r="N383" s="160">
        <v>0</v>
      </c>
      <c r="O383" s="265"/>
    </row>
    <row r="384" spans="1:15" ht="22.5" customHeight="1" x14ac:dyDescent="0.25">
      <c r="A384" s="276"/>
      <c r="B384" s="86"/>
      <c r="C384" s="11"/>
      <c r="D384" s="31" t="s">
        <v>23</v>
      </c>
      <c r="E384" s="144">
        <f>SUM(H384:N384)</f>
        <v>78.5</v>
      </c>
      <c r="F384" s="87">
        <v>0</v>
      </c>
      <c r="G384" s="160">
        <v>0</v>
      </c>
      <c r="H384" s="277">
        <f>100*0+78.5</f>
        <v>78.5</v>
      </c>
      <c r="I384" s="277"/>
      <c r="J384" s="277"/>
      <c r="K384" s="277"/>
      <c r="L384" s="277"/>
      <c r="M384" s="160">
        <v>0</v>
      </c>
      <c r="N384" s="160">
        <v>0</v>
      </c>
      <c r="O384" s="265"/>
    </row>
    <row r="385" spans="1:15" ht="18.75" customHeight="1" x14ac:dyDescent="0.25">
      <c r="A385" s="276"/>
      <c r="B385" s="86"/>
      <c r="C385" s="11"/>
      <c r="D385" s="31" t="s">
        <v>24</v>
      </c>
      <c r="E385" s="144">
        <f>SUM(H385:N385)</f>
        <v>0</v>
      </c>
      <c r="F385" s="87">
        <v>0</v>
      </c>
      <c r="G385" s="160">
        <v>0</v>
      </c>
      <c r="H385" s="263">
        <v>0</v>
      </c>
      <c r="I385" s="263"/>
      <c r="J385" s="263"/>
      <c r="K385" s="263"/>
      <c r="L385" s="263"/>
      <c r="M385" s="160">
        <v>0</v>
      </c>
      <c r="N385" s="160">
        <v>0</v>
      </c>
      <c r="O385" s="275"/>
    </row>
    <row r="386" spans="1:15" ht="17.25" customHeight="1" x14ac:dyDescent="0.25">
      <c r="A386" s="252" t="s">
        <v>171</v>
      </c>
      <c r="B386" s="86" t="s">
        <v>172</v>
      </c>
      <c r="C386" s="11" t="s">
        <v>18</v>
      </c>
      <c r="D386" s="23" t="s">
        <v>19</v>
      </c>
      <c r="E386" s="144">
        <f>E387+E388+E389+E390</f>
        <v>132545.05027000001</v>
      </c>
      <c r="F386" s="87">
        <f>F387+F388+F389+F390</f>
        <v>23484</v>
      </c>
      <c r="G386" s="87">
        <f>G387+G388+G389+G390</f>
        <v>25539.421999999999</v>
      </c>
      <c r="H386" s="263">
        <f>H387+H388+H389+H390</f>
        <v>26756.031609999998</v>
      </c>
      <c r="I386" s="263"/>
      <c r="J386" s="263"/>
      <c r="K386" s="263"/>
      <c r="L386" s="263"/>
      <c r="M386" s="87">
        <f>M387+M388+M389+M390</f>
        <v>27826.272870000001</v>
      </c>
      <c r="N386" s="87">
        <f>N387+N388+N389+N390</f>
        <v>28939.323789999999</v>
      </c>
      <c r="O386" s="83" t="s">
        <v>173</v>
      </c>
    </row>
    <row r="387" spans="1:15" ht="22.5" x14ac:dyDescent="0.25">
      <c r="A387" s="252"/>
      <c r="B387" s="86"/>
      <c r="C387" s="11"/>
      <c r="D387" s="31" t="s">
        <v>21</v>
      </c>
      <c r="E387" s="144">
        <f>F387+G387+H387+M387+N387</f>
        <v>0</v>
      </c>
      <c r="F387" s="87">
        <v>0</v>
      </c>
      <c r="G387" s="160">
        <v>0</v>
      </c>
      <c r="H387" s="263">
        <v>0</v>
      </c>
      <c r="I387" s="263"/>
      <c r="J387" s="263"/>
      <c r="K387" s="263"/>
      <c r="L387" s="263"/>
      <c r="M387" s="160">
        <v>0</v>
      </c>
      <c r="N387" s="160">
        <v>0</v>
      </c>
      <c r="O387" s="83"/>
    </row>
    <row r="388" spans="1:15" ht="18.75" x14ac:dyDescent="0.25">
      <c r="A388" s="252"/>
      <c r="B388" s="86"/>
      <c r="C388" s="11"/>
      <c r="D388" s="31" t="s">
        <v>22</v>
      </c>
      <c r="E388" s="159">
        <f>F388+G388+H388+M388+N388</f>
        <v>0</v>
      </c>
      <c r="F388" s="160">
        <v>0</v>
      </c>
      <c r="G388" s="160">
        <v>0</v>
      </c>
      <c r="H388" s="263">
        <v>0</v>
      </c>
      <c r="I388" s="263"/>
      <c r="J388" s="263"/>
      <c r="K388" s="263"/>
      <c r="L388" s="263"/>
      <c r="M388" s="160">
        <v>0</v>
      </c>
      <c r="N388" s="160">
        <v>0</v>
      </c>
      <c r="O388" s="83"/>
    </row>
    <row r="389" spans="1:15" ht="22.5" x14ac:dyDescent="0.25">
      <c r="A389" s="252"/>
      <c r="B389" s="86"/>
      <c r="C389" s="11"/>
      <c r="D389" s="31" t="s">
        <v>23</v>
      </c>
      <c r="E389" s="159">
        <f>F389+G389+H389+M389+N389</f>
        <v>132545.05027000001</v>
      </c>
      <c r="F389" s="160">
        <v>23484</v>
      </c>
      <c r="G389" s="160">
        <v>25539.421999999999</v>
      </c>
      <c r="H389" s="266">
        <v>26756.031609999998</v>
      </c>
      <c r="I389" s="266"/>
      <c r="J389" s="266"/>
      <c r="K389" s="266"/>
      <c r="L389" s="266"/>
      <c r="M389" s="162">
        <v>27826.272870000001</v>
      </c>
      <c r="N389" s="162">
        <v>28939.323789999999</v>
      </c>
      <c r="O389" s="83"/>
    </row>
    <row r="390" spans="1:15" ht="18.75" x14ac:dyDescent="0.25">
      <c r="A390" s="252"/>
      <c r="B390" s="86"/>
      <c r="C390" s="11"/>
      <c r="D390" s="31" t="s">
        <v>24</v>
      </c>
      <c r="E390" s="159">
        <f>F390+G390+H390+M390+N390</f>
        <v>0</v>
      </c>
      <c r="F390" s="160">
        <v>0</v>
      </c>
      <c r="G390" s="160">
        <v>0</v>
      </c>
      <c r="H390" s="263">
        <v>0</v>
      </c>
      <c r="I390" s="263"/>
      <c r="J390" s="263"/>
      <c r="K390" s="263"/>
      <c r="L390" s="263"/>
      <c r="M390" s="160">
        <v>0</v>
      </c>
      <c r="N390" s="160">
        <v>0</v>
      </c>
      <c r="O390" s="83"/>
    </row>
    <row r="391" spans="1:15" ht="15.75" customHeight="1" x14ac:dyDescent="0.25">
      <c r="A391" s="252" t="s">
        <v>41</v>
      </c>
      <c r="B391" s="22" t="s">
        <v>174</v>
      </c>
      <c r="C391" s="11" t="s">
        <v>18</v>
      </c>
      <c r="D391" s="97" t="s">
        <v>19</v>
      </c>
      <c r="E391" s="159">
        <f>E392+E393+E394+E395</f>
        <v>6879.7954</v>
      </c>
      <c r="F391" s="160">
        <f>F392+F393+F394+F395</f>
        <v>6879.7954</v>
      </c>
      <c r="G391" s="160">
        <f>G392+G393+G394+G395</f>
        <v>0</v>
      </c>
      <c r="H391" s="263">
        <f>H392+H393+H394+H395</f>
        <v>0</v>
      </c>
      <c r="I391" s="263"/>
      <c r="J391" s="263"/>
      <c r="K391" s="263"/>
      <c r="L391" s="263"/>
      <c r="M391" s="160">
        <f>M392+M393+M394+M395</f>
        <v>0</v>
      </c>
      <c r="N391" s="160">
        <f>N392+N393+N394+N395</f>
        <v>0</v>
      </c>
      <c r="O391" s="278" t="s">
        <v>173</v>
      </c>
    </row>
    <row r="392" spans="1:15" ht="22.5" x14ac:dyDescent="0.25">
      <c r="A392" s="252"/>
      <c r="B392" s="22"/>
      <c r="C392" s="11"/>
      <c r="D392" s="31" t="s">
        <v>21</v>
      </c>
      <c r="E392" s="159">
        <f>F392+G392+H392+M392+N392</f>
        <v>1345</v>
      </c>
      <c r="F392" s="160">
        <f t="shared" ref="F392:N395" si="54">F397+F404</f>
        <v>1345</v>
      </c>
      <c r="G392" s="160">
        <f t="shared" si="54"/>
        <v>0</v>
      </c>
      <c r="H392" s="263">
        <f t="shared" si="54"/>
        <v>0</v>
      </c>
      <c r="I392" s="263">
        <f t="shared" si="54"/>
        <v>0</v>
      </c>
      <c r="J392" s="263">
        <f t="shared" si="54"/>
        <v>0</v>
      </c>
      <c r="K392" s="263">
        <f t="shared" si="54"/>
        <v>0</v>
      </c>
      <c r="L392" s="263">
        <f t="shared" si="54"/>
        <v>0</v>
      </c>
      <c r="M392" s="160">
        <f t="shared" si="54"/>
        <v>0</v>
      </c>
      <c r="N392" s="160">
        <f t="shared" si="54"/>
        <v>0</v>
      </c>
      <c r="O392" s="279"/>
    </row>
    <row r="393" spans="1:15" ht="18.75" x14ac:dyDescent="0.25">
      <c r="A393" s="252"/>
      <c r="B393" s="22"/>
      <c r="C393" s="11"/>
      <c r="D393" s="31" t="s">
        <v>22</v>
      </c>
      <c r="E393" s="280">
        <f>F393+G393+H393+M393+N393</f>
        <v>4035</v>
      </c>
      <c r="F393" s="160">
        <f t="shared" si="54"/>
        <v>4035</v>
      </c>
      <c r="G393" s="160">
        <f t="shared" si="54"/>
        <v>0</v>
      </c>
      <c r="H393" s="263">
        <f t="shared" si="54"/>
        <v>0</v>
      </c>
      <c r="I393" s="263"/>
      <c r="J393" s="263"/>
      <c r="K393" s="263"/>
      <c r="L393" s="263"/>
      <c r="M393" s="160">
        <f t="shared" si="54"/>
        <v>0</v>
      </c>
      <c r="N393" s="160">
        <f t="shared" si="54"/>
        <v>0</v>
      </c>
      <c r="O393" s="279"/>
    </row>
    <row r="394" spans="1:15" ht="22.5" x14ac:dyDescent="0.25">
      <c r="A394" s="252"/>
      <c r="B394" s="22"/>
      <c r="C394" s="11"/>
      <c r="D394" s="31" t="s">
        <v>23</v>
      </c>
      <c r="E394" s="280">
        <f>F394+G394+H394+M394+N394</f>
        <v>1499.7954</v>
      </c>
      <c r="F394" s="160">
        <f t="shared" si="54"/>
        <v>1499.7954</v>
      </c>
      <c r="G394" s="160">
        <f t="shared" si="54"/>
        <v>0</v>
      </c>
      <c r="H394" s="263">
        <f t="shared" si="54"/>
        <v>0</v>
      </c>
      <c r="I394" s="263"/>
      <c r="J394" s="263"/>
      <c r="K394" s="263"/>
      <c r="L394" s="263"/>
      <c r="M394" s="160">
        <f t="shared" si="54"/>
        <v>0</v>
      </c>
      <c r="N394" s="160">
        <f t="shared" si="54"/>
        <v>0</v>
      </c>
      <c r="O394" s="279"/>
    </row>
    <row r="395" spans="1:15" ht="18.75" x14ac:dyDescent="0.25">
      <c r="A395" s="252"/>
      <c r="B395" s="22"/>
      <c r="C395" s="11"/>
      <c r="D395" s="31" t="s">
        <v>24</v>
      </c>
      <c r="E395" s="280">
        <f>F395+G395+H395+M395+N395</f>
        <v>0</v>
      </c>
      <c r="F395" s="160">
        <f t="shared" si="54"/>
        <v>0</v>
      </c>
      <c r="G395" s="160">
        <f t="shared" si="54"/>
        <v>0</v>
      </c>
      <c r="H395" s="263">
        <f t="shared" si="54"/>
        <v>0</v>
      </c>
      <c r="I395" s="263"/>
      <c r="J395" s="263"/>
      <c r="K395" s="263"/>
      <c r="L395" s="263"/>
      <c r="M395" s="160">
        <f t="shared" si="54"/>
        <v>0</v>
      </c>
      <c r="N395" s="160">
        <f t="shared" si="54"/>
        <v>0</v>
      </c>
      <c r="O395" s="279"/>
    </row>
    <row r="396" spans="1:15" ht="23.25" customHeight="1" x14ac:dyDescent="0.25">
      <c r="A396" s="281" t="s">
        <v>92</v>
      </c>
      <c r="B396" s="35" t="s">
        <v>175</v>
      </c>
      <c r="C396" s="11" t="s">
        <v>18</v>
      </c>
      <c r="D396" s="97" t="s">
        <v>19</v>
      </c>
      <c r="E396" s="280">
        <f>E397+E398+E399+E400</f>
        <v>6879.7954</v>
      </c>
      <c r="F396" s="160">
        <f>F397+F398+F399+F400</f>
        <v>6879.7954</v>
      </c>
      <c r="G396" s="160">
        <f>G397+G398+G399+G400</f>
        <v>0</v>
      </c>
      <c r="H396" s="263">
        <f>H397+H398+H399+H400</f>
        <v>0</v>
      </c>
      <c r="I396" s="263"/>
      <c r="J396" s="263"/>
      <c r="K396" s="263"/>
      <c r="L396" s="263"/>
      <c r="M396" s="160">
        <f>M397+M398+M399+M400</f>
        <v>0</v>
      </c>
      <c r="N396" s="160">
        <f>N397+N398+N399+N400</f>
        <v>0</v>
      </c>
      <c r="O396" s="279"/>
    </row>
    <row r="397" spans="1:15" ht="25.5" customHeight="1" x14ac:dyDescent="0.25">
      <c r="A397" s="282"/>
      <c r="B397" s="35"/>
      <c r="C397" s="11"/>
      <c r="D397" s="31" t="s">
        <v>21</v>
      </c>
      <c r="E397" s="280">
        <f>F397+G397+H397+M397+N397</f>
        <v>1345</v>
      </c>
      <c r="F397" s="160">
        <v>1345</v>
      </c>
      <c r="G397" s="161">
        <v>0</v>
      </c>
      <c r="H397" s="263">
        <v>0</v>
      </c>
      <c r="I397" s="263"/>
      <c r="J397" s="263"/>
      <c r="K397" s="263"/>
      <c r="L397" s="263"/>
      <c r="M397" s="161">
        <v>0</v>
      </c>
      <c r="N397" s="161">
        <v>0</v>
      </c>
      <c r="O397" s="279"/>
    </row>
    <row r="398" spans="1:15" ht="27.75" customHeight="1" x14ac:dyDescent="0.25">
      <c r="A398" s="282"/>
      <c r="B398" s="35"/>
      <c r="C398" s="11"/>
      <c r="D398" s="31" t="s">
        <v>22</v>
      </c>
      <c r="E398" s="280">
        <f>F398+G398+H398+M398+N398</f>
        <v>4035</v>
      </c>
      <c r="F398" s="160">
        <v>4035</v>
      </c>
      <c r="G398" s="161">
        <v>0</v>
      </c>
      <c r="H398" s="263">
        <v>0</v>
      </c>
      <c r="I398" s="263"/>
      <c r="J398" s="263"/>
      <c r="K398" s="263"/>
      <c r="L398" s="263"/>
      <c r="M398" s="161">
        <v>0</v>
      </c>
      <c r="N398" s="161">
        <v>0</v>
      </c>
      <c r="O398" s="279"/>
    </row>
    <row r="399" spans="1:15" ht="20.25" customHeight="1" x14ac:dyDescent="0.25">
      <c r="A399" s="282"/>
      <c r="B399" s="35"/>
      <c r="C399" s="11"/>
      <c r="D399" s="31" t="s">
        <v>23</v>
      </c>
      <c r="E399" s="280">
        <f>F399+G399+H399+M399+N399</f>
        <v>1499.7954</v>
      </c>
      <c r="F399" s="160">
        <v>1499.7954</v>
      </c>
      <c r="G399" s="161">
        <v>0</v>
      </c>
      <c r="H399" s="263">
        <v>0</v>
      </c>
      <c r="I399" s="263"/>
      <c r="J399" s="263"/>
      <c r="K399" s="263"/>
      <c r="L399" s="263"/>
      <c r="M399" s="161">
        <v>0</v>
      </c>
      <c r="N399" s="161">
        <v>0</v>
      </c>
      <c r="O399" s="279"/>
    </row>
    <row r="400" spans="1:15" ht="21.75" customHeight="1" x14ac:dyDescent="0.25">
      <c r="A400" s="282"/>
      <c r="B400" s="35"/>
      <c r="C400" s="11"/>
      <c r="D400" s="31" t="s">
        <v>24</v>
      </c>
      <c r="E400" s="280">
        <f>F400+G400+H400+M400+N400</f>
        <v>0</v>
      </c>
      <c r="F400" s="160">
        <v>0</v>
      </c>
      <c r="G400" s="161">
        <v>0</v>
      </c>
      <c r="H400" s="263">
        <v>0</v>
      </c>
      <c r="I400" s="263"/>
      <c r="J400" s="263"/>
      <c r="K400" s="263"/>
      <c r="L400" s="263"/>
      <c r="M400" s="161">
        <v>0</v>
      </c>
      <c r="N400" s="161">
        <v>0</v>
      </c>
      <c r="O400" s="279"/>
    </row>
    <row r="401" spans="1:15" ht="43.5" customHeight="1" x14ac:dyDescent="0.25">
      <c r="A401" s="282"/>
      <c r="B401" s="283" t="s">
        <v>176</v>
      </c>
      <c r="C401" s="109"/>
      <c r="D401" s="110"/>
      <c r="E401" s="284" t="s">
        <v>28</v>
      </c>
      <c r="F401" s="285" t="s">
        <v>9</v>
      </c>
      <c r="G401" s="285" t="s">
        <v>177</v>
      </c>
      <c r="H401" s="286" t="s">
        <v>11</v>
      </c>
      <c r="I401" s="286" t="s">
        <v>30</v>
      </c>
      <c r="J401" s="286"/>
      <c r="K401" s="286"/>
      <c r="L401" s="286"/>
      <c r="M401" s="285" t="s">
        <v>12</v>
      </c>
      <c r="N401" s="285" t="s">
        <v>13</v>
      </c>
      <c r="O401" s="279"/>
    </row>
    <row r="402" spans="1:15" ht="47.25" customHeight="1" x14ac:dyDescent="0.25">
      <c r="A402" s="287"/>
      <c r="B402" s="288"/>
      <c r="C402" s="109"/>
      <c r="D402" s="110"/>
      <c r="E402" s="289">
        <v>1</v>
      </c>
      <c r="F402" s="125">
        <v>1</v>
      </c>
      <c r="G402" s="125" t="s">
        <v>40</v>
      </c>
      <c r="H402" s="290" t="s">
        <v>40</v>
      </c>
      <c r="I402" s="290">
        <v>0</v>
      </c>
      <c r="J402" s="290">
        <v>0</v>
      </c>
      <c r="K402" s="290">
        <v>0</v>
      </c>
      <c r="L402" s="290">
        <v>1</v>
      </c>
      <c r="M402" s="125" t="s">
        <v>40</v>
      </c>
      <c r="N402" s="125" t="s">
        <v>40</v>
      </c>
      <c r="O402" s="291"/>
    </row>
    <row r="403" spans="1:15" ht="24" hidden="1" customHeight="1" x14ac:dyDescent="0.25">
      <c r="A403" s="292" t="s">
        <v>178</v>
      </c>
      <c r="B403" s="293" t="s">
        <v>179</v>
      </c>
      <c r="C403" s="294" t="s">
        <v>18</v>
      </c>
      <c r="D403" s="295" t="s">
        <v>19</v>
      </c>
      <c r="E403" s="296" t="e">
        <f>E404+E405+E406+E407</f>
        <v>#REF!</v>
      </c>
      <c r="F403" s="297">
        <f>F404+F405+F406+F407</f>
        <v>0</v>
      </c>
      <c r="G403" s="298">
        <f>G404+G405+G406+G407</f>
        <v>0</v>
      </c>
      <c r="H403" s="299">
        <f>H404+H405+H406+H407</f>
        <v>0</v>
      </c>
      <c r="I403" s="300"/>
      <c r="J403" s="300"/>
      <c r="K403" s="300"/>
      <c r="L403" s="301"/>
      <c r="M403" s="298">
        <f>M404+M405+M406+M407</f>
        <v>0</v>
      </c>
      <c r="N403" s="298">
        <f>N404+N405+N406+N407</f>
        <v>0</v>
      </c>
      <c r="O403" s="302"/>
    </row>
    <row r="404" spans="1:15" ht="21.75" hidden="1" customHeight="1" x14ac:dyDescent="0.25">
      <c r="A404" s="303"/>
      <c r="B404" s="304"/>
      <c r="C404" s="305"/>
      <c r="D404" s="306" t="s">
        <v>21</v>
      </c>
      <c r="E404" s="296" t="e">
        <f>F404+H404+#REF!+M404+N404</f>
        <v>#REF!</v>
      </c>
      <c r="F404" s="297">
        <v>0</v>
      </c>
      <c r="G404" s="298">
        <v>0</v>
      </c>
      <c r="H404" s="299">
        <v>0</v>
      </c>
      <c r="I404" s="300"/>
      <c r="J404" s="300"/>
      <c r="K404" s="300"/>
      <c r="L404" s="301"/>
      <c r="M404" s="298">
        <v>0</v>
      </c>
      <c r="N404" s="298">
        <v>0</v>
      </c>
      <c r="O404" s="302"/>
    </row>
    <row r="405" spans="1:15" ht="21.75" hidden="1" customHeight="1" x14ac:dyDescent="0.25">
      <c r="A405" s="303"/>
      <c r="B405" s="304"/>
      <c r="C405" s="305"/>
      <c r="D405" s="306" t="s">
        <v>22</v>
      </c>
      <c r="E405" s="296" t="e">
        <f>F405+H405+#REF!+M405+N405</f>
        <v>#REF!</v>
      </c>
      <c r="F405" s="297">
        <v>0</v>
      </c>
      <c r="G405" s="298">
        <v>0</v>
      </c>
      <c r="H405" s="299">
        <v>0</v>
      </c>
      <c r="I405" s="300"/>
      <c r="J405" s="300"/>
      <c r="K405" s="300"/>
      <c r="L405" s="301"/>
      <c r="M405" s="298">
        <v>0</v>
      </c>
      <c r="N405" s="298">
        <v>0</v>
      </c>
      <c r="O405" s="302"/>
    </row>
    <row r="406" spans="1:15" ht="21.75" hidden="1" customHeight="1" x14ac:dyDescent="0.25">
      <c r="A406" s="303"/>
      <c r="B406" s="304"/>
      <c r="C406" s="305"/>
      <c r="D406" s="306" t="s">
        <v>23</v>
      </c>
      <c r="E406" s="296" t="e">
        <f>F406+H406+#REF!+M406+N406</f>
        <v>#REF!</v>
      </c>
      <c r="F406" s="297">
        <v>0</v>
      </c>
      <c r="G406" s="298">
        <v>0</v>
      </c>
      <c r="H406" s="299">
        <v>0</v>
      </c>
      <c r="I406" s="300"/>
      <c r="J406" s="300"/>
      <c r="K406" s="300"/>
      <c r="L406" s="301"/>
      <c r="M406" s="298">
        <v>0</v>
      </c>
      <c r="N406" s="298">
        <v>0</v>
      </c>
      <c r="O406" s="302"/>
    </row>
    <row r="407" spans="1:15" ht="21.75" hidden="1" customHeight="1" x14ac:dyDescent="0.25">
      <c r="A407" s="307"/>
      <c r="B407" s="308"/>
      <c r="C407" s="309"/>
      <c r="D407" s="306" t="s">
        <v>24</v>
      </c>
      <c r="E407" s="296" t="e">
        <f>F407+H407+#REF!+M407+N407</f>
        <v>#REF!</v>
      </c>
      <c r="F407" s="297">
        <v>0</v>
      </c>
      <c r="G407" s="298">
        <v>0</v>
      </c>
      <c r="H407" s="299">
        <v>0</v>
      </c>
      <c r="I407" s="300"/>
      <c r="J407" s="300"/>
      <c r="K407" s="300"/>
      <c r="L407" s="301"/>
      <c r="M407" s="298">
        <v>0</v>
      </c>
      <c r="N407" s="298">
        <v>0</v>
      </c>
      <c r="O407" s="302"/>
    </row>
    <row r="408" spans="1:15" ht="18.75" customHeight="1" x14ac:dyDescent="0.25">
      <c r="A408" s="252" t="s">
        <v>95</v>
      </c>
      <c r="B408" s="22" t="s">
        <v>180</v>
      </c>
      <c r="C408" s="11" t="s">
        <v>18</v>
      </c>
      <c r="D408" s="97" t="s">
        <v>19</v>
      </c>
      <c r="E408" s="310">
        <f>E409+E410+E411+E412</f>
        <v>24690</v>
      </c>
      <c r="F408" s="161">
        <f>F409+F410+F411+F412</f>
        <v>0</v>
      </c>
      <c r="G408" s="161">
        <f>G409+G410+G411+G412</f>
        <v>2000</v>
      </c>
      <c r="H408" s="263">
        <f t="shared" ref="H408:L408" si="55">H409+H410+H411+H412</f>
        <v>22690</v>
      </c>
      <c r="I408" s="263">
        <f t="shared" si="55"/>
        <v>0</v>
      </c>
      <c r="J408" s="263">
        <f t="shared" si="55"/>
        <v>0</v>
      </c>
      <c r="K408" s="263">
        <f t="shared" si="55"/>
        <v>0</v>
      </c>
      <c r="L408" s="263">
        <f t="shared" si="55"/>
        <v>0</v>
      </c>
      <c r="M408" s="161">
        <f>M409+M410+M411+M412</f>
        <v>0</v>
      </c>
      <c r="N408" s="161">
        <f>N409+N410+N411+N412</f>
        <v>0</v>
      </c>
      <c r="O408" s="10" t="s">
        <v>181</v>
      </c>
    </row>
    <row r="409" spans="1:15" ht="22.5" customHeight="1" x14ac:dyDescent="0.25">
      <c r="A409" s="252"/>
      <c r="B409" s="22"/>
      <c r="C409" s="11"/>
      <c r="D409" s="31" t="s">
        <v>21</v>
      </c>
      <c r="E409" s="310">
        <f>F409+G409+H409+M409+N409</f>
        <v>11035</v>
      </c>
      <c r="F409" s="161">
        <f>F422+F446</f>
        <v>0</v>
      </c>
      <c r="G409" s="161">
        <f>G422</f>
        <v>0</v>
      </c>
      <c r="H409" s="263">
        <f>H422+H435+H414</f>
        <v>11035</v>
      </c>
      <c r="I409" s="263">
        <f t="shared" ref="I409:L412" si="56">I422+I435</f>
        <v>0</v>
      </c>
      <c r="J409" s="263">
        <f t="shared" si="56"/>
        <v>0</v>
      </c>
      <c r="K409" s="263">
        <f t="shared" si="56"/>
        <v>0</v>
      </c>
      <c r="L409" s="263">
        <f t="shared" si="56"/>
        <v>0</v>
      </c>
      <c r="M409" s="161">
        <f t="shared" ref="M409:N412" si="57">M422</f>
        <v>0</v>
      </c>
      <c r="N409" s="161">
        <f t="shared" si="57"/>
        <v>0</v>
      </c>
      <c r="O409" s="10"/>
    </row>
    <row r="410" spans="1:15" ht="21" customHeight="1" x14ac:dyDescent="0.25">
      <c r="A410" s="252"/>
      <c r="B410" s="22"/>
      <c r="C410" s="11"/>
      <c r="D410" s="31" t="s">
        <v>22</v>
      </c>
      <c r="E410" s="310">
        <f>F410+G410+H410+M410+N410</f>
        <v>0</v>
      </c>
      <c r="F410" s="161">
        <f>F423+F447</f>
        <v>0</v>
      </c>
      <c r="G410" s="161">
        <f>G423</f>
        <v>0</v>
      </c>
      <c r="H410" s="263">
        <f t="shared" ref="H410:H412" si="58">H423+H436+H415</f>
        <v>0</v>
      </c>
      <c r="I410" s="263">
        <f t="shared" si="56"/>
        <v>0</v>
      </c>
      <c r="J410" s="263">
        <f t="shared" si="56"/>
        <v>0</v>
      </c>
      <c r="K410" s="263">
        <f t="shared" si="56"/>
        <v>0</v>
      </c>
      <c r="L410" s="263">
        <f t="shared" si="56"/>
        <v>0</v>
      </c>
      <c r="M410" s="161">
        <f t="shared" si="57"/>
        <v>0</v>
      </c>
      <c r="N410" s="161">
        <f t="shared" si="57"/>
        <v>0</v>
      </c>
      <c r="O410" s="10"/>
    </row>
    <row r="411" spans="1:15" ht="21" customHeight="1" x14ac:dyDescent="0.25">
      <c r="A411" s="252"/>
      <c r="B411" s="22"/>
      <c r="C411" s="11"/>
      <c r="D411" s="31" t="s">
        <v>23</v>
      </c>
      <c r="E411" s="310">
        <f>F411+G411+H411+M411+N411</f>
        <v>13335</v>
      </c>
      <c r="F411" s="161">
        <f>F424+F448</f>
        <v>0</v>
      </c>
      <c r="G411" s="161">
        <f>G424</f>
        <v>2000</v>
      </c>
      <c r="H411" s="263">
        <f t="shared" si="58"/>
        <v>11335</v>
      </c>
      <c r="I411" s="263">
        <f t="shared" si="56"/>
        <v>0</v>
      </c>
      <c r="J411" s="263">
        <f t="shared" si="56"/>
        <v>0</v>
      </c>
      <c r="K411" s="263">
        <f t="shared" si="56"/>
        <v>0</v>
      </c>
      <c r="L411" s="263">
        <f t="shared" si="56"/>
        <v>0</v>
      </c>
      <c r="M411" s="161">
        <f t="shared" si="57"/>
        <v>0</v>
      </c>
      <c r="N411" s="161">
        <f t="shared" si="57"/>
        <v>0</v>
      </c>
      <c r="O411" s="10"/>
    </row>
    <row r="412" spans="1:15" ht="18" customHeight="1" x14ac:dyDescent="0.25">
      <c r="A412" s="252"/>
      <c r="B412" s="22"/>
      <c r="C412" s="11"/>
      <c r="D412" s="31" t="s">
        <v>24</v>
      </c>
      <c r="E412" s="310">
        <f>F412+G412+H412+M412+N412</f>
        <v>320</v>
      </c>
      <c r="F412" s="161">
        <f>F425+F449</f>
        <v>0</v>
      </c>
      <c r="G412" s="161">
        <f>G425</f>
        <v>0</v>
      </c>
      <c r="H412" s="263">
        <f t="shared" si="58"/>
        <v>320</v>
      </c>
      <c r="I412" s="263">
        <f t="shared" si="56"/>
        <v>0</v>
      </c>
      <c r="J412" s="263">
        <f t="shared" si="56"/>
        <v>0</v>
      </c>
      <c r="K412" s="263">
        <f t="shared" si="56"/>
        <v>0</v>
      </c>
      <c r="L412" s="263">
        <f t="shared" si="56"/>
        <v>0</v>
      </c>
      <c r="M412" s="161">
        <f t="shared" si="57"/>
        <v>0</v>
      </c>
      <c r="N412" s="161">
        <f t="shared" si="57"/>
        <v>0</v>
      </c>
      <c r="O412" s="10"/>
    </row>
    <row r="413" spans="1:15" ht="18" customHeight="1" x14ac:dyDescent="0.25">
      <c r="A413" s="281" t="s">
        <v>98</v>
      </c>
      <c r="B413" s="35" t="s">
        <v>182</v>
      </c>
      <c r="C413" s="11" t="s">
        <v>18</v>
      </c>
      <c r="D413" s="97" t="s">
        <v>19</v>
      </c>
      <c r="E413" s="310">
        <f>E414+E415+E416+E417</f>
        <v>300</v>
      </c>
      <c r="F413" s="161">
        <f>F414+F415+F416+F417</f>
        <v>0</v>
      </c>
      <c r="G413" s="161">
        <f>G414+G415+G416+G417</f>
        <v>0</v>
      </c>
      <c r="H413" s="299">
        <f>H415+H416+H417+H414</f>
        <v>300</v>
      </c>
      <c r="I413" s="300"/>
      <c r="J413" s="300"/>
      <c r="K413" s="300"/>
      <c r="L413" s="301"/>
      <c r="M413" s="161">
        <f>M414+M415+M416+M417</f>
        <v>0</v>
      </c>
      <c r="N413" s="161">
        <f>N414+N415+N416+N417</f>
        <v>0</v>
      </c>
      <c r="O413" s="30" t="s">
        <v>173</v>
      </c>
    </row>
    <row r="414" spans="1:15" ht="18" customHeight="1" x14ac:dyDescent="0.25">
      <c r="A414" s="282"/>
      <c r="B414" s="35"/>
      <c r="C414" s="11"/>
      <c r="D414" s="31" t="s">
        <v>21</v>
      </c>
      <c r="E414" s="310">
        <f>F414+G414+H414+M414+N414</f>
        <v>0</v>
      </c>
      <c r="F414" s="161">
        <v>0</v>
      </c>
      <c r="G414" s="161">
        <f>G425</f>
        <v>0</v>
      </c>
      <c r="H414" s="299">
        <v>0</v>
      </c>
      <c r="I414" s="300"/>
      <c r="J414" s="300"/>
      <c r="K414" s="300"/>
      <c r="L414" s="301"/>
      <c r="M414" s="161">
        <v>0</v>
      </c>
      <c r="N414" s="161">
        <v>0</v>
      </c>
      <c r="O414" s="32"/>
    </row>
    <row r="415" spans="1:15" ht="18" customHeight="1" x14ac:dyDescent="0.25">
      <c r="A415" s="282"/>
      <c r="B415" s="35"/>
      <c r="C415" s="11"/>
      <c r="D415" s="31" t="s">
        <v>22</v>
      </c>
      <c r="E415" s="310">
        <f>F415+G415+H415+M415+N415</f>
        <v>0</v>
      </c>
      <c r="F415" s="161">
        <v>0</v>
      </c>
      <c r="G415" s="161">
        <v>0</v>
      </c>
      <c r="H415" s="299">
        <v>0</v>
      </c>
      <c r="I415" s="300"/>
      <c r="J415" s="300"/>
      <c r="K415" s="300"/>
      <c r="L415" s="301"/>
      <c r="M415" s="161">
        <v>0</v>
      </c>
      <c r="N415" s="161">
        <v>0</v>
      </c>
      <c r="O415" s="32"/>
    </row>
    <row r="416" spans="1:15" ht="18" customHeight="1" x14ac:dyDescent="0.25">
      <c r="A416" s="282"/>
      <c r="B416" s="35"/>
      <c r="C416" s="11"/>
      <c r="D416" s="31" t="s">
        <v>23</v>
      </c>
      <c r="E416" s="310">
        <f>F416+G416+H416+M416+N416</f>
        <v>300</v>
      </c>
      <c r="F416" s="161">
        <v>0</v>
      </c>
      <c r="G416" s="161">
        <f>G427</f>
        <v>0</v>
      </c>
      <c r="H416" s="299">
        <v>300</v>
      </c>
      <c r="I416" s="300"/>
      <c r="J416" s="300"/>
      <c r="K416" s="300"/>
      <c r="L416" s="301"/>
      <c r="M416" s="161">
        <v>0</v>
      </c>
      <c r="N416" s="161">
        <v>0</v>
      </c>
      <c r="O416" s="32"/>
    </row>
    <row r="417" spans="1:15" ht="18" customHeight="1" x14ac:dyDescent="0.25">
      <c r="A417" s="282"/>
      <c r="B417" s="35"/>
      <c r="C417" s="11"/>
      <c r="D417" s="31" t="s">
        <v>24</v>
      </c>
      <c r="E417" s="310">
        <f>F417+G417+H417+M417+N417</f>
        <v>0</v>
      </c>
      <c r="F417" s="161">
        <v>0</v>
      </c>
      <c r="G417" s="161">
        <v>0</v>
      </c>
      <c r="H417" s="299">
        <v>0</v>
      </c>
      <c r="I417" s="300"/>
      <c r="J417" s="300"/>
      <c r="K417" s="300"/>
      <c r="L417" s="301"/>
      <c r="M417" s="161">
        <v>0</v>
      </c>
      <c r="N417" s="161">
        <v>0</v>
      </c>
      <c r="O417" s="32"/>
    </row>
    <row r="418" spans="1:15" ht="31.5" customHeight="1" x14ac:dyDescent="0.25">
      <c r="A418" s="282"/>
      <c r="B418" s="35" t="s">
        <v>183</v>
      </c>
      <c r="C418" s="11"/>
      <c r="D418" s="207"/>
      <c r="E418" s="311" t="s">
        <v>28</v>
      </c>
      <c r="F418" s="216" t="s">
        <v>9</v>
      </c>
      <c r="G418" s="216" t="s">
        <v>10</v>
      </c>
      <c r="H418" s="215" t="s">
        <v>29</v>
      </c>
      <c r="I418" s="215" t="s">
        <v>30</v>
      </c>
      <c r="J418" s="215"/>
      <c r="K418" s="215"/>
      <c r="L418" s="215"/>
      <c r="M418" s="216" t="s">
        <v>12</v>
      </c>
      <c r="N418" s="216" t="s">
        <v>13</v>
      </c>
      <c r="O418" s="32"/>
    </row>
    <row r="419" spans="1:15" ht="48.75" customHeight="1" x14ac:dyDescent="0.25">
      <c r="A419" s="282"/>
      <c r="B419" s="35"/>
      <c r="C419" s="11"/>
      <c r="D419" s="207"/>
      <c r="E419" s="311"/>
      <c r="F419" s="216"/>
      <c r="G419" s="216"/>
      <c r="H419" s="215"/>
      <c r="I419" s="312" t="s">
        <v>184</v>
      </c>
      <c r="J419" s="312" t="s">
        <v>32</v>
      </c>
      <c r="K419" s="312" t="s">
        <v>33</v>
      </c>
      <c r="L419" s="312" t="s">
        <v>34</v>
      </c>
      <c r="M419" s="216"/>
      <c r="N419" s="216"/>
      <c r="O419" s="32"/>
    </row>
    <row r="420" spans="1:15" ht="45.75" customHeight="1" x14ac:dyDescent="0.25">
      <c r="A420" s="287"/>
      <c r="B420" s="35"/>
      <c r="C420" s="11"/>
      <c r="D420" s="207"/>
      <c r="E420" s="313">
        <v>1</v>
      </c>
      <c r="F420" s="314" t="s">
        <v>40</v>
      </c>
      <c r="G420" s="314" t="s">
        <v>40</v>
      </c>
      <c r="H420" s="315">
        <v>1</v>
      </c>
      <c r="I420" s="315">
        <v>0</v>
      </c>
      <c r="J420" s="315">
        <v>0</v>
      </c>
      <c r="K420" s="315">
        <v>0</v>
      </c>
      <c r="L420" s="315">
        <v>1</v>
      </c>
      <c r="M420" s="314">
        <v>0</v>
      </c>
      <c r="N420" s="314">
        <v>0</v>
      </c>
      <c r="O420" s="71"/>
    </row>
    <row r="421" spans="1:15" ht="21" customHeight="1" x14ac:dyDescent="0.25">
      <c r="A421" s="281" t="s">
        <v>185</v>
      </c>
      <c r="B421" s="35" t="s">
        <v>186</v>
      </c>
      <c r="C421" s="11" t="s">
        <v>18</v>
      </c>
      <c r="D421" s="97" t="s">
        <v>19</v>
      </c>
      <c r="E421" s="310">
        <f>E422+E423+E424+E425</f>
        <v>2000</v>
      </c>
      <c r="F421" s="161">
        <f>F422+F423+F424+F425</f>
        <v>0</v>
      </c>
      <c r="G421" s="161">
        <f>G422+G423+G424+G425</f>
        <v>2000</v>
      </c>
      <c r="H421" s="263">
        <f t="shared" ref="H421:L421" si="59">H422+H423+H424+H425</f>
        <v>0</v>
      </c>
      <c r="I421" s="263">
        <f t="shared" si="59"/>
        <v>0</v>
      </c>
      <c r="J421" s="263">
        <f t="shared" si="59"/>
        <v>0</v>
      </c>
      <c r="K421" s="263">
        <f t="shared" si="59"/>
        <v>0</v>
      </c>
      <c r="L421" s="263">
        <f t="shared" si="59"/>
        <v>0</v>
      </c>
      <c r="M421" s="161">
        <f>M422+M423+M424+M425</f>
        <v>0</v>
      </c>
      <c r="N421" s="161">
        <f>N422+N423+N424+N425</f>
        <v>0</v>
      </c>
      <c r="O421" s="30" t="s">
        <v>187</v>
      </c>
    </row>
    <row r="422" spans="1:15" ht="22.5" customHeight="1" x14ac:dyDescent="0.25">
      <c r="A422" s="282"/>
      <c r="B422" s="35"/>
      <c r="C422" s="11"/>
      <c r="D422" s="31" t="s">
        <v>21</v>
      </c>
      <c r="E422" s="310">
        <f>F422+G422+H422+M422+N422</f>
        <v>0</v>
      </c>
      <c r="F422" s="161">
        <v>0</v>
      </c>
      <c r="G422" s="161">
        <f>G430</f>
        <v>0</v>
      </c>
      <c r="H422" s="263">
        <f t="shared" ref="H422:N425" si="60">H430</f>
        <v>0</v>
      </c>
      <c r="I422" s="263">
        <f t="shared" si="60"/>
        <v>0</v>
      </c>
      <c r="J422" s="263">
        <f t="shared" si="60"/>
        <v>0</v>
      </c>
      <c r="K422" s="263">
        <f t="shared" si="60"/>
        <v>0</v>
      </c>
      <c r="L422" s="263">
        <f t="shared" si="60"/>
        <v>0</v>
      </c>
      <c r="M422" s="161">
        <f t="shared" si="60"/>
        <v>0</v>
      </c>
      <c r="N422" s="161">
        <f t="shared" si="60"/>
        <v>0</v>
      </c>
      <c r="O422" s="32"/>
    </row>
    <row r="423" spans="1:15" ht="23.25" customHeight="1" x14ac:dyDescent="0.25">
      <c r="A423" s="282"/>
      <c r="B423" s="35"/>
      <c r="C423" s="11"/>
      <c r="D423" s="31" t="s">
        <v>22</v>
      </c>
      <c r="E423" s="310">
        <f>F423+G423+H423+M423+N423</f>
        <v>0</v>
      </c>
      <c r="F423" s="161">
        <v>0</v>
      </c>
      <c r="G423" s="161">
        <f>G431</f>
        <v>0</v>
      </c>
      <c r="H423" s="263">
        <f t="shared" si="60"/>
        <v>0</v>
      </c>
      <c r="I423" s="263">
        <f t="shared" si="60"/>
        <v>0</v>
      </c>
      <c r="J423" s="263">
        <f t="shared" si="60"/>
        <v>0</v>
      </c>
      <c r="K423" s="263">
        <f t="shared" si="60"/>
        <v>0</v>
      </c>
      <c r="L423" s="263">
        <f t="shared" si="60"/>
        <v>0</v>
      </c>
      <c r="M423" s="161">
        <f t="shared" si="60"/>
        <v>0</v>
      </c>
      <c r="N423" s="161">
        <f t="shared" si="60"/>
        <v>0</v>
      </c>
      <c r="O423" s="32"/>
    </row>
    <row r="424" spans="1:15" ht="24" customHeight="1" x14ac:dyDescent="0.25">
      <c r="A424" s="282"/>
      <c r="B424" s="35"/>
      <c r="C424" s="11"/>
      <c r="D424" s="31" t="s">
        <v>23</v>
      </c>
      <c r="E424" s="310">
        <f>F424+G424+H424+M424+N424</f>
        <v>2000</v>
      </c>
      <c r="F424" s="161">
        <v>0</v>
      </c>
      <c r="G424" s="161">
        <f>G432</f>
        <v>2000</v>
      </c>
      <c r="H424" s="263">
        <f t="shared" si="60"/>
        <v>0</v>
      </c>
      <c r="I424" s="263">
        <f t="shared" si="60"/>
        <v>0</v>
      </c>
      <c r="J424" s="263">
        <f t="shared" si="60"/>
        <v>0</v>
      </c>
      <c r="K424" s="263">
        <f t="shared" si="60"/>
        <v>0</v>
      </c>
      <c r="L424" s="263">
        <f t="shared" si="60"/>
        <v>0</v>
      </c>
      <c r="M424" s="161">
        <f t="shared" si="60"/>
        <v>0</v>
      </c>
      <c r="N424" s="161">
        <f t="shared" si="60"/>
        <v>0</v>
      </c>
      <c r="O424" s="32"/>
    </row>
    <row r="425" spans="1:15" ht="18" customHeight="1" x14ac:dyDescent="0.25">
      <c r="A425" s="282"/>
      <c r="B425" s="35"/>
      <c r="C425" s="11"/>
      <c r="D425" s="31" t="s">
        <v>24</v>
      </c>
      <c r="E425" s="310">
        <f>F425+G425+H425+M425+N425</f>
        <v>0</v>
      </c>
      <c r="F425" s="161">
        <v>0</v>
      </c>
      <c r="G425" s="161">
        <f>G433</f>
        <v>0</v>
      </c>
      <c r="H425" s="263">
        <f t="shared" si="60"/>
        <v>0</v>
      </c>
      <c r="I425" s="263">
        <f t="shared" si="60"/>
        <v>0</v>
      </c>
      <c r="J425" s="263">
        <f t="shared" si="60"/>
        <v>0</v>
      </c>
      <c r="K425" s="263">
        <f t="shared" si="60"/>
        <v>0</v>
      </c>
      <c r="L425" s="263">
        <f t="shared" si="60"/>
        <v>0</v>
      </c>
      <c r="M425" s="161">
        <f t="shared" si="60"/>
        <v>0</v>
      </c>
      <c r="N425" s="161">
        <f t="shared" si="60"/>
        <v>0</v>
      </c>
      <c r="O425" s="32"/>
    </row>
    <row r="426" spans="1:15" ht="31.5" customHeight="1" x14ac:dyDescent="0.25">
      <c r="A426" s="282"/>
      <c r="B426" s="35" t="s">
        <v>188</v>
      </c>
      <c r="C426" s="11"/>
      <c r="D426" s="207"/>
      <c r="E426" s="311" t="s">
        <v>28</v>
      </c>
      <c r="F426" s="216" t="s">
        <v>9</v>
      </c>
      <c r="G426" s="216" t="s">
        <v>10</v>
      </c>
      <c r="H426" s="215" t="s">
        <v>29</v>
      </c>
      <c r="I426" s="215" t="s">
        <v>30</v>
      </c>
      <c r="J426" s="215"/>
      <c r="K426" s="215"/>
      <c r="L426" s="215"/>
      <c r="M426" s="216" t="s">
        <v>12</v>
      </c>
      <c r="N426" s="216" t="s">
        <v>13</v>
      </c>
      <c r="O426" s="32"/>
    </row>
    <row r="427" spans="1:15" ht="55.5" customHeight="1" x14ac:dyDescent="0.25">
      <c r="A427" s="282"/>
      <c r="B427" s="35"/>
      <c r="C427" s="11"/>
      <c r="D427" s="207"/>
      <c r="E427" s="311"/>
      <c r="F427" s="216"/>
      <c r="G427" s="216"/>
      <c r="H427" s="215"/>
      <c r="I427" s="312" t="s">
        <v>184</v>
      </c>
      <c r="J427" s="312" t="s">
        <v>32</v>
      </c>
      <c r="K427" s="312" t="s">
        <v>33</v>
      </c>
      <c r="L427" s="312" t="s">
        <v>34</v>
      </c>
      <c r="M427" s="216"/>
      <c r="N427" s="216"/>
      <c r="O427" s="32"/>
    </row>
    <row r="428" spans="1:15" ht="33.950000000000003" customHeight="1" x14ac:dyDescent="0.25">
      <c r="A428" s="282"/>
      <c r="B428" s="35"/>
      <c r="C428" s="11"/>
      <c r="D428" s="207"/>
      <c r="E428" s="313">
        <v>1</v>
      </c>
      <c r="F428" s="314">
        <v>0</v>
      </c>
      <c r="G428" s="314">
        <v>1</v>
      </c>
      <c r="H428" s="315">
        <v>0</v>
      </c>
      <c r="I428" s="315">
        <v>0</v>
      </c>
      <c r="J428" s="315">
        <v>0</v>
      </c>
      <c r="K428" s="315">
        <v>0</v>
      </c>
      <c r="L428" s="315">
        <v>0</v>
      </c>
      <c r="M428" s="314">
        <v>0</v>
      </c>
      <c r="N428" s="314">
        <v>0</v>
      </c>
      <c r="O428" s="32"/>
    </row>
    <row r="429" spans="1:15" ht="18" customHeight="1" x14ac:dyDescent="0.3">
      <c r="A429" s="282"/>
      <c r="B429" s="316" t="s">
        <v>189</v>
      </c>
      <c r="C429" s="11" t="s">
        <v>18</v>
      </c>
      <c r="D429" s="23" t="s">
        <v>19</v>
      </c>
      <c r="E429" s="310">
        <f>E430+E431+E432+E433</f>
        <v>2000</v>
      </c>
      <c r="F429" s="161">
        <v>0</v>
      </c>
      <c r="G429" s="317">
        <f>G430+G431+G432+G433</f>
        <v>2000</v>
      </c>
      <c r="H429" s="263">
        <f>H430+H431+H432+H433</f>
        <v>0</v>
      </c>
      <c r="I429" s="263"/>
      <c r="J429" s="263"/>
      <c r="K429" s="263"/>
      <c r="L429" s="263"/>
      <c r="M429" s="161">
        <f>M430+M431+M432+M433</f>
        <v>0</v>
      </c>
      <c r="N429" s="161">
        <f>N430+N431+N432+N433</f>
        <v>0</v>
      </c>
      <c r="O429" s="32"/>
    </row>
    <row r="430" spans="1:15" ht="23.25" customHeight="1" x14ac:dyDescent="0.3">
      <c r="A430" s="282"/>
      <c r="B430" s="316"/>
      <c r="C430" s="11"/>
      <c r="D430" s="31" t="s">
        <v>21</v>
      </c>
      <c r="E430" s="310">
        <f>F430+G430+H430+M430+N430</f>
        <v>0</v>
      </c>
      <c r="F430" s="161">
        <v>0</v>
      </c>
      <c r="G430" s="317">
        <v>0</v>
      </c>
      <c r="H430" s="263">
        <v>0</v>
      </c>
      <c r="I430" s="263"/>
      <c r="J430" s="263"/>
      <c r="K430" s="263"/>
      <c r="L430" s="263"/>
      <c r="M430" s="161">
        <v>0</v>
      </c>
      <c r="N430" s="161">
        <v>0</v>
      </c>
      <c r="O430" s="32"/>
    </row>
    <row r="431" spans="1:15" ht="18" customHeight="1" x14ac:dyDescent="0.3">
      <c r="A431" s="282"/>
      <c r="B431" s="316"/>
      <c r="C431" s="11"/>
      <c r="D431" s="31" t="s">
        <v>22</v>
      </c>
      <c r="E431" s="310">
        <f>F431+G431+H431+M431+N431</f>
        <v>0</v>
      </c>
      <c r="F431" s="161">
        <v>0</v>
      </c>
      <c r="G431" s="317">
        <v>0</v>
      </c>
      <c r="H431" s="263">
        <v>0</v>
      </c>
      <c r="I431" s="263"/>
      <c r="J431" s="263"/>
      <c r="K431" s="263"/>
      <c r="L431" s="263"/>
      <c r="M431" s="161">
        <v>0</v>
      </c>
      <c r="N431" s="161">
        <v>0</v>
      </c>
      <c r="O431" s="32"/>
    </row>
    <row r="432" spans="1:15" ht="24" customHeight="1" x14ac:dyDescent="0.3">
      <c r="A432" s="282"/>
      <c r="B432" s="316"/>
      <c r="C432" s="11"/>
      <c r="D432" s="31" t="s">
        <v>23</v>
      </c>
      <c r="E432" s="310">
        <f>F432+G432+H432+M432+N432</f>
        <v>2000</v>
      </c>
      <c r="F432" s="161">
        <v>0</v>
      </c>
      <c r="G432" s="317">
        <v>2000</v>
      </c>
      <c r="H432" s="263">
        <v>0</v>
      </c>
      <c r="I432" s="263"/>
      <c r="J432" s="263"/>
      <c r="K432" s="263"/>
      <c r="L432" s="263"/>
      <c r="M432" s="161">
        <v>0</v>
      </c>
      <c r="N432" s="161">
        <v>0</v>
      </c>
      <c r="O432" s="32"/>
    </row>
    <row r="433" spans="1:15" ht="18" customHeight="1" x14ac:dyDescent="0.3">
      <c r="A433" s="287"/>
      <c r="B433" s="316"/>
      <c r="C433" s="11"/>
      <c r="D433" s="31" t="s">
        <v>24</v>
      </c>
      <c r="E433" s="310">
        <f>F433+G433+H433+M433+N433</f>
        <v>0</v>
      </c>
      <c r="F433" s="161">
        <v>0</v>
      </c>
      <c r="G433" s="317">
        <v>0</v>
      </c>
      <c r="H433" s="263">
        <v>0</v>
      </c>
      <c r="I433" s="263"/>
      <c r="J433" s="263"/>
      <c r="K433" s="263"/>
      <c r="L433" s="263"/>
      <c r="M433" s="161">
        <v>0</v>
      </c>
      <c r="N433" s="161">
        <v>0</v>
      </c>
      <c r="O433" s="71"/>
    </row>
    <row r="434" spans="1:15" ht="18" customHeight="1" x14ac:dyDescent="0.3">
      <c r="A434" s="281" t="s">
        <v>190</v>
      </c>
      <c r="B434" s="51" t="s">
        <v>191</v>
      </c>
      <c r="C434" s="11" t="s">
        <v>18</v>
      </c>
      <c r="D434" s="23" t="s">
        <v>19</v>
      </c>
      <c r="E434" s="310">
        <f>E435+E436+E437+E438</f>
        <v>22390</v>
      </c>
      <c r="F434" s="161">
        <v>0</v>
      </c>
      <c r="G434" s="317">
        <f>G435+G436+G437+G438</f>
        <v>0</v>
      </c>
      <c r="H434" s="263">
        <f>H435+H436+H437+H438</f>
        <v>22390</v>
      </c>
      <c r="I434" s="263"/>
      <c r="J434" s="263"/>
      <c r="K434" s="263"/>
      <c r="L434" s="263"/>
      <c r="M434" s="161">
        <f>M435+M436+M437+M438</f>
        <v>0</v>
      </c>
      <c r="N434" s="161">
        <f>N435+N436+N437+N438</f>
        <v>0</v>
      </c>
      <c r="O434" s="30" t="s">
        <v>192</v>
      </c>
    </row>
    <row r="435" spans="1:15" ht="18" customHeight="1" x14ac:dyDescent="0.3">
      <c r="A435" s="282"/>
      <c r="B435" s="51"/>
      <c r="C435" s="11"/>
      <c r="D435" s="31" t="s">
        <v>21</v>
      </c>
      <c r="E435" s="310">
        <f>F435+G435+H435+M435+N435</f>
        <v>11035</v>
      </c>
      <c r="F435" s="161">
        <v>0</v>
      </c>
      <c r="G435" s="317">
        <v>0</v>
      </c>
      <c r="H435" s="263">
        <v>11035</v>
      </c>
      <c r="I435" s="263"/>
      <c r="J435" s="263"/>
      <c r="K435" s="263"/>
      <c r="L435" s="263"/>
      <c r="M435" s="161">
        <v>0</v>
      </c>
      <c r="N435" s="161">
        <v>0</v>
      </c>
      <c r="O435" s="32"/>
    </row>
    <row r="436" spans="1:15" ht="18" customHeight="1" x14ac:dyDescent="0.3">
      <c r="A436" s="282"/>
      <c r="B436" s="51"/>
      <c r="C436" s="11"/>
      <c r="D436" s="31" t="s">
        <v>22</v>
      </c>
      <c r="E436" s="310">
        <f>F436+G436+H436+M436+N436</f>
        <v>0</v>
      </c>
      <c r="F436" s="161">
        <v>0</v>
      </c>
      <c r="G436" s="317">
        <v>0</v>
      </c>
      <c r="H436" s="263">
        <v>0</v>
      </c>
      <c r="I436" s="263"/>
      <c r="J436" s="263"/>
      <c r="K436" s="263"/>
      <c r="L436" s="263"/>
      <c r="M436" s="161">
        <v>0</v>
      </c>
      <c r="N436" s="161">
        <v>0</v>
      </c>
      <c r="O436" s="32"/>
    </row>
    <row r="437" spans="1:15" ht="18" customHeight="1" x14ac:dyDescent="0.3">
      <c r="A437" s="282"/>
      <c r="B437" s="51"/>
      <c r="C437" s="11"/>
      <c r="D437" s="31" t="s">
        <v>23</v>
      </c>
      <c r="E437" s="310">
        <f>F437+G437+H437+M437+N437</f>
        <v>11035</v>
      </c>
      <c r="F437" s="161">
        <v>0</v>
      </c>
      <c r="G437" s="317">
        <v>0</v>
      </c>
      <c r="H437" s="263">
        <v>11035</v>
      </c>
      <c r="I437" s="263"/>
      <c r="J437" s="263"/>
      <c r="K437" s="263"/>
      <c r="L437" s="263"/>
      <c r="M437" s="161">
        <v>0</v>
      </c>
      <c r="N437" s="161">
        <v>0</v>
      </c>
      <c r="O437" s="32"/>
    </row>
    <row r="438" spans="1:15" ht="18" customHeight="1" x14ac:dyDescent="0.3">
      <c r="A438" s="282"/>
      <c r="B438" s="51"/>
      <c r="C438" s="11"/>
      <c r="D438" s="31" t="s">
        <v>24</v>
      </c>
      <c r="E438" s="310">
        <f>F438+G438+H438+M438+N438</f>
        <v>320</v>
      </c>
      <c r="F438" s="161">
        <v>0</v>
      </c>
      <c r="G438" s="317">
        <v>0</v>
      </c>
      <c r="H438" s="263">
        <v>320</v>
      </c>
      <c r="I438" s="263"/>
      <c r="J438" s="263"/>
      <c r="K438" s="263"/>
      <c r="L438" s="263"/>
      <c r="M438" s="161">
        <v>0</v>
      </c>
      <c r="N438" s="161">
        <v>0</v>
      </c>
      <c r="O438" s="32"/>
    </row>
    <row r="439" spans="1:15" ht="32.85" customHeight="1" x14ac:dyDescent="0.25">
      <c r="A439" s="282"/>
      <c r="B439" s="35" t="s">
        <v>193</v>
      </c>
      <c r="C439" s="10"/>
      <c r="D439" s="42"/>
      <c r="E439" s="311" t="s">
        <v>28</v>
      </c>
      <c r="F439" s="216" t="s">
        <v>9</v>
      </c>
      <c r="G439" s="216" t="s">
        <v>10</v>
      </c>
      <c r="H439" s="215" t="s">
        <v>29</v>
      </c>
      <c r="I439" s="215" t="s">
        <v>30</v>
      </c>
      <c r="J439" s="215"/>
      <c r="K439" s="215"/>
      <c r="L439" s="215"/>
      <c r="M439" s="216" t="s">
        <v>12</v>
      </c>
      <c r="N439" s="216" t="s">
        <v>13</v>
      </c>
      <c r="O439" s="32"/>
    </row>
    <row r="440" spans="1:15" ht="63" customHeight="1" x14ac:dyDescent="0.25">
      <c r="A440" s="282"/>
      <c r="B440" s="35"/>
      <c r="C440" s="10"/>
      <c r="D440" s="42"/>
      <c r="E440" s="311"/>
      <c r="F440" s="216"/>
      <c r="G440" s="216"/>
      <c r="H440" s="215"/>
      <c r="I440" s="312" t="s">
        <v>184</v>
      </c>
      <c r="J440" s="312" t="s">
        <v>32</v>
      </c>
      <c r="K440" s="312" t="s">
        <v>33</v>
      </c>
      <c r="L440" s="312" t="s">
        <v>34</v>
      </c>
      <c r="M440" s="216"/>
      <c r="N440" s="216"/>
      <c r="O440" s="32"/>
    </row>
    <row r="441" spans="1:15" ht="36.200000000000003" customHeight="1" x14ac:dyDescent="0.25">
      <c r="A441" s="287"/>
      <c r="B441" s="35"/>
      <c r="C441" s="10"/>
      <c r="D441" s="42"/>
      <c r="E441" s="318">
        <v>2</v>
      </c>
      <c r="F441" s="209">
        <v>0</v>
      </c>
      <c r="G441" s="209">
        <v>0</v>
      </c>
      <c r="H441" s="208">
        <f>SUM(I441:L441)</f>
        <v>2</v>
      </c>
      <c r="I441" s="208">
        <v>0</v>
      </c>
      <c r="J441" s="208">
        <v>0</v>
      </c>
      <c r="K441" s="208">
        <v>0</v>
      </c>
      <c r="L441" s="208">
        <v>2</v>
      </c>
      <c r="M441" s="209">
        <v>0</v>
      </c>
      <c r="N441" s="209">
        <v>0</v>
      </c>
      <c r="O441" s="71"/>
    </row>
    <row r="442" spans="1:15" ht="21.75" customHeight="1" x14ac:dyDescent="0.25">
      <c r="A442" s="252" t="s">
        <v>105</v>
      </c>
      <c r="B442" s="22" t="s">
        <v>194</v>
      </c>
      <c r="C442" s="11" t="s">
        <v>18</v>
      </c>
      <c r="D442" s="97" t="s">
        <v>19</v>
      </c>
      <c r="E442" s="280">
        <f>E443+E444+E445+E446</f>
        <v>283.8</v>
      </c>
      <c r="F442" s="160">
        <f>F443+F444+F445+F446</f>
        <v>0</v>
      </c>
      <c r="G442" s="161">
        <f>G443+G444+G445+G446</f>
        <v>270</v>
      </c>
      <c r="H442" s="319">
        <f>H443+H444+H445+H446</f>
        <v>13.8</v>
      </c>
      <c r="I442" s="319"/>
      <c r="J442" s="319"/>
      <c r="K442" s="319"/>
      <c r="L442" s="319"/>
      <c r="M442" s="161">
        <f>M443+M444+M445+M446</f>
        <v>0</v>
      </c>
      <c r="N442" s="161">
        <f>N443+N444+N445+N446</f>
        <v>0</v>
      </c>
      <c r="O442" s="83" t="s">
        <v>195</v>
      </c>
    </row>
    <row r="443" spans="1:15" ht="21.75" customHeight="1" x14ac:dyDescent="0.25">
      <c r="A443" s="252"/>
      <c r="B443" s="22"/>
      <c r="C443" s="11"/>
      <c r="D443" s="31" t="s">
        <v>21</v>
      </c>
      <c r="E443" s="280">
        <f>F443+G443+H443+M443+N443</f>
        <v>0</v>
      </c>
      <c r="F443" s="160">
        <f>F448+F456</f>
        <v>0</v>
      </c>
      <c r="G443" s="161">
        <f>G448+G456</f>
        <v>0</v>
      </c>
      <c r="H443" s="319">
        <f>H448+H456</f>
        <v>0</v>
      </c>
      <c r="I443" s="319"/>
      <c r="J443" s="319"/>
      <c r="K443" s="319"/>
      <c r="L443" s="319"/>
      <c r="M443" s="161">
        <f t="shared" ref="M443:N446" si="61">M448+M456</f>
        <v>0</v>
      </c>
      <c r="N443" s="161">
        <f t="shared" si="61"/>
        <v>0</v>
      </c>
      <c r="O443" s="83"/>
    </row>
    <row r="444" spans="1:15" ht="21.75" customHeight="1" x14ac:dyDescent="0.25">
      <c r="A444" s="252"/>
      <c r="B444" s="22"/>
      <c r="C444" s="11"/>
      <c r="D444" s="31" t="s">
        <v>22</v>
      </c>
      <c r="E444" s="280">
        <f>F444+G444+H444+M444+N444</f>
        <v>0</v>
      </c>
      <c r="F444" s="160">
        <f>F449+F457</f>
        <v>0</v>
      </c>
      <c r="G444" s="161">
        <f t="shared" ref="G444:H446" si="62">G457+G449</f>
        <v>0</v>
      </c>
      <c r="H444" s="319">
        <f t="shared" si="62"/>
        <v>0</v>
      </c>
      <c r="I444" s="319"/>
      <c r="J444" s="319"/>
      <c r="K444" s="319"/>
      <c r="L444" s="319"/>
      <c r="M444" s="161">
        <f t="shared" si="61"/>
        <v>0</v>
      </c>
      <c r="N444" s="161">
        <f t="shared" si="61"/>
        <v>0</v>
      </c>
      <c r="O444" s="83"/>
    </row>
    <row r="445" spans="1:15" ht="21.75" customHeight="1" x14ac:dyDescent="0.25">
      <c r="A445" s="252"/>
      <c r="B445" s="22"/>
      <c r="C445" s="11"/>
      <c r="D445" s="31" t="s">
        <v>23</v>
      </c>
      <c r="E445" s="280">
        <f>F445+G445+H445+M445+N445</f>
        <v>283.8</v>
      </c>
      <c r="F445" s="160">
        <f>F450+F458</f>
        <v>0</v>
      </c>
      <c r="G445" s="161">
        <f t="shared" si="62"/>
        <v>270</v>
      </c>
      <c r="H445" s="319">
        <f t="shared" si="62"/>
        <v>13.8</v>
      </c>
      <c r="I445" s="319"/>
      <c r="J445" s="319"/>
      <c r="K445" s="319"/>
      <c r="L445" s="319"/>
      <c r="M445" s="161">
        <f t="shared" si="61"/>
        <v>0</v>
      </c>
      <c r="N445" s="161">
        <f t="shared" si="61"/>
        <v>0</v>
      </c>
      <c r="O445" s="83"/>
    </row>
    <row r="446" spans="1:15" ht="21.75" customHeight="1" x14ac:dyDescent="0.25">
      <c r="A446" s="252"/>
      <c r="B446" s="22"/>
      <c r="C446" s="11"/>
      <c r="D446" s="31" t="s">
        <v>24</v>
      </c>
      <c r="E446" s="280">
        <f>F446+G446+H446+M446+N446</f>
        <v>0</v>
      </c>
      <c r="F446" s="160">
        <f>F451+F459</f>
        <v>0</v>
      </c>
      <c r="G446" s="161">
        <f t="shared" si="62"/>
        <v>0</v>
      </c>
      <c r="H446" s="319">
        <f t="shared" si="62"/>
        <v>0</v>
      </c>
      <c r="I446" s="319"/>
      <c r="J446" s="319"/>
      <c r="K446" s="319"/>
      <c r="L446" s="319"/>
      <c r="M446" s="161">
        <f t="shared" si="61"/>
        <v>0</v>
      </c>
      <c r="N446" s="161">
        <f t="shared" si="61"/>
        <v>0</v>
      </c>
      <c r="O446" s="83"/>
    </row>
    <row r="447" spans="1:15" ht="21.75" customHeight="1" x14ac:dyDescent="0.25">
      <c r="A447" s="281" t="s">
        <v>109</v>
      </c>
      <c r="B447" s="35" t="s">
        <v>196</v>
      </c>
      <c r="C447" s="11" t="s">
        <v>18</v>
      </c>
      <c r="D447" s="97" t="s">
        <v>19</v>
      </c>
      <c r="E447" s="280">
        <f>E448+E449+E450+E451</f>
        <v>283.8</v>
      </c>
      <c r="F447" s="160">
        <f>F448+F449+F450+F451</f>
        <v>0</v>
      </c>
      <c r="G447" s="161">
        <f>G448+G449+G450+G451</f>
        <v>270</v>
      </c>
      <c r="H447" s="320">
        <f>H448+H449+H450+H451</f>
        <v>13.8</v>
      </c>
      <c r="I447" s="320"/>
      <c r="J447" s="320"/>
      <c r="K447" s="320"/>
      <c r="L447" s="320"/>
      <c r="M447" s="161">
        <f>M448+M449+M450+M451</f>
        <v>0</v>
      </c>
      <c r="N447" s="161">
        <f>N448+N449+N450+N451</f>
        <v>0</v>
      </c>
      <c r="O447" s="30" t="s">
        <v>166</v>
      </c>
    </row>
    <row r="448" spans="1:15" ht="21.75" customHeight="1" x14ac:dyDescent="0.25">
      <c r="A448" s="282"/>
      <c r="B448" s="35"/>
      <c r="C448" s="11"/>
      <c r="D448" s="31" t="s">
        <v>21</v>
      </c>
      <c r="E448" s="280">
        <f>F448+G448+H448+M448+N448</f>
        <v>0</v>
      </c>
      <c r="F448" s="160">
        <v>0</v>
      </c>
      <c r="G448" s="161">
        <v>0</v>
      </c>
      <c r="H448" s="319">
        <v>0</v>
      </c>
      <c r="I448" s="319"/>
      <c r="J448" s="319"/>
      <c r="K448" s="319"/>
      <c r="L448" s="319"/>
      <c r="M448" s="161">
        <v>0</v>
      </c>
      <c r="N448" s="161">
        <v>0</v>
      </c>
      <c r="O448" s="32"/>
    </row>
    <row r="449" spans="1:15" ht="21.75" customHeight="1" x14ac:dyDescent="0.25">
      <c r="A449" s="282"/>
      <c r="B449" s="35"/>
      <c r="C449" s="11"/>
      <c r="D449" s="31" t="s">
        <v>22</v>
      </c>
      <c r="E449" s="280">
        <f>F449+G449+H449+M449+N449</f>
        <v>0</v>
      </c>
      <c r="F449" s="160">
        <v>0</v>
      </c>
      <c r="G449" s="161">
        <v>0</v>
      </c>
      <c r="H449" s="319">
        <v>0</v>
      </c>
      <c r="I449" s="319"/>
      <c r="J449" s="319"/>
      <c r="K449" s="319"/>
      <c r="L449" s="319"/>
      <c r="M449" s="161">
        <v>0</v>
      </c>
      <c r="N449" s="161">
        <v>0</v>
      </c>
      <c r="O449" s="32"/>
    </row>
    <row r="450" spans="1:15" ht="21.75" customHeight="1" x14ac:dyDescent="0.25">
      <c r="A450" s="282"/>
      <c r="B450" s="35"/>
      <c r="C450" s="11"/>
      <c r="D450" s="31" t="s">
        <v>23</v>
      </c>
      <c r="E450" s="280">
        <f>F450+G450+H450+M450+N450</f>
        <v>283.8</v>
      </c>
      <c r="F450" s="160">
        <v>0</v>
      </c>
      <c r="G450" s="161">
        <v>270</v>
      </c>
      <c r="H450" s="321">
        <f>115.86749*0+13.8</f>
        <v>13.8</v>
      </c>
      <c r="I450" s="321"/>
      <c r="J450" s="321"/>
      <c r="K450" s="321"/>
      <c r="L450" s="321"/>
      <c r="M450" s="161">
        <v>0</v>
      </c>
      <c r="N450" s="161">
        <v>0</v>
      </c>
      <c r="O450" s="32"/>
    </row>
    <row r="451" spans="1:15" ht="21.75" customHeight="1" x14ac:dyDescent="0.25">
      <c r="A451" s="282"/>
      <c r="B451" s="35"/>
      <c r="C451" s="11"/>
      <c r="D451" s="31" t="s">
        <v>24</v>
      </c>
      <c r="E451" s="280">
        <f>F451+G451+H451+M451+N451</f>
        <v>0</v>
      </c>
      <c r="F451" s="160">
        <v>0</v>
      </c>
      <c r="G451" s="161">
        <v>0</v>
      </c>
      <c r="H451" s="319">
        <v>0</v>
      </c>
      <c r="I451" s="319"/>
      <c r="J451" s="319"/>
      <c r="K451" s="319"/>
      <c r="L451" s="319"/>
      <c r="M451" s="161">
        <v>0</v>
      </c>
      <c r="N451" s="161">
        <v>0</v>
      </c>
      <c r="O451" s="32"/>
    </row>
    <row r="452" spans="1:15" ht="32.25" customHeight="1" x14ac:dyDescent="0.25">
      <c r="A452" s="282"/>
      <c r="B452" s="35" t="s">
        <v>197</v>
      </c>
      <c r="C452" s="10"/>
      <c r="D452" s="42"/>
      <c r="E452" s="43" t="s">
        <v>28</v>
      </c>
      <c r="F452" s="44" t="s">
        <v>9</v>
      </c>
      <c r="G452" s="44" t="s">
        <v>10</v>
      </c>
      <c r="H452" s="43" t="s">
        <v>29</v>
      </c>
      <c r="I452" s="43" t="s">
        <v>30</v>
      </c>
      <c r="J452" s="43"/>
      <c r="K452" s="43"/>
      <c r="L452" s="43"/>
      <c r="M452" s="44" t="s">
        <v>12</v>
      </c>
      <c r="N452" s="44" t="s">
        <v>13</v>
      </c>
      <c r="O452" s="32"/>
    </row>
    <row r="453" spans="1:15" ht="62.25" customHeight="1" x14ac:dyDescent="0.25">
      <c r="A453" s="282"/>
      <c r="B453" s="35"/>
      <c r="C453" s="10"/>
      <c r="D453" s="42"/>
      <c r="E453" s="43"/>
      <c r="F453" s="44"/>
      <c r="G453" s="44"/>
      <c r="H453" s="43"/>
      <c r="I453" s="46" t="s">
        <v>31</v>
      </c>
      <c r="J453" s="46" t="s">
        <v>32</v>
      </c>
      <c r="K453" s="46" t="s">
        <v>33</v>
      </c>
      <c r="L453" s="46" t="s">
        <v>34</v>
      </c>
      <c r="M453" s="44"/>
      <c r="N453" s="44"/>
      <c r="O453" s="32"/>
    </row>
    <row r="454" spans="1:15" x14ac:dyDescent="0.25">
      <c r="A454" s="287"/>
      <c r="B454" s="35"/>
      <c r="C454" s="10"/>
      <c r="D454" s="42"/>
      <c r="E454" s="48">
        <v>1</v>
      </c>
      <c r="F454" s="49">
        <v>0</v>
      </c>
      <c r="G454" s="49">
        <v>1</v>
      </c>
      <c r="H454" s="48">
        <v>1</v>
      </c>
      <c r="I454" s="48">
        <v>0</v>
      </c>
      <c r="J454" s="48">
        <v>0</v>
      </c>
      <c r="K454" s="48">
        <v>0</v>
      </c>
      <c r="L454" s="48">
        <v>1</v>
      </c>
      <c r="M454" s="49">
        <v>0</v>
      </c>
      <c r="N454" s="49">
        <v>0</v>
      </c>
      <c r="O454" s="71"/>
    </row>
    <row r="455" spans="1:15" x14ac:dyDescent="0.25">
      <c r="A455" s="322" t="s">
        <v>112</v>
      </c>
      <c r="B455" s="51" t="s">
        <v>198</v>
      </c>
      <c r="C455" s="181" t="s">
        <v>18</v>
      </c>
      <c r="D455" s="323" t="s">
        <v>19</v>
      </c>
      <c r="E455" s="324">
        <f>E456+E457+E458+E459</f>
        <v>0</v>
      </c>
      <c r="F455" s="325">
        <f>F456+F457+F458+F459</f>
        <v>0</v>
      </c>
      <c r="G455" s="325">
        <f>G456+G457+G458+G459</f>
        <v>0</v>
      </c>
      <c r="H455" s="326">
        <f>H456+H457+H458+H459</f>
        <v>0</v>
      </c>
      <c r="I455" s="326"/>
      <c r="J455" s="326"/>
      <c r="K455" s="326"/>
      <c r="L455" s="326"/>
      <c r="M455" s="327">
        <f>M456+M457+M458+M459</f>
        <v>0</v>
      </c>
      <c r="N455" s="327">
        <f>N456+N457+N458+N459</f>
        <v>0</v>
      </c>
      <c r="O455" s="186" t="s">
        <v>16</v>
      </c>
    </row>
    <row r="456" spans="1:15" ht="22.5" x14ac:dyDescent="0.25">
      <c r="A456" s="328"/>
      <c r="B456" s="51"/>
      <c r="C456" s="181"/>
      <c r="D456" s="190" t="s">
        <v>21</v>
      </c>
      <c r="E456" s="324">
        <f>SUM(F456:N456)</f>
        <v>0</v>
      </c>
      <c r="F456" s="325">
        <v>0</v>
      </c>
      <c r="G456" s="325">
        <v>0</v>
      </c>
      <c r="H456" s="326">
        <v>0</v>
      </c>
      <c r="I456" s="326"/>
      <c r="J456" s="326"/>
      <c r="K456" s="326"/>
      <c r="L456" s="326"/>
      <c r="M456" s="327">
        <v>0</v>
      </c>
      <c r="N456" s="327">
        <v>0</v>
      </c>
      <c r="O456" s="191"/>
    </row>
    <row r="457" spans="1:15" x14ac:dyDescent="0.25">
      <c r="A457" s="328"/>
      <c r="B457" s="51"/>
      <c r="C457" s="181"/>
      <c r="D457" s="190" t="s">
        <v>22</v>
      </c>
      <c r="E457" s="324">
        <f t="shared" ref="E457:E459" si="63">SUM(F457:N457)</f>
        <v>0</v>
      </c>
      <c r="F457" s="325">
        <v>0</v>
      </c>
      <c r="G457" s="325">
        <v>0</v>
      </c>
      <c r="H457" s="326">
        <v>0</v>
      </c>
      <c r="I457" s="326"/>
      <c r="J457" s="326"/>
      <c r="K457" s="326"/>
      <c r="L457" s="326"/>
      <c r="M457" s="327">
        <v>0</v>
      </c>
      <c r="N457" s="327">
        <v>0</v>
      </c>
      <c r="O457" s="191"/>
    </row>
    <row r="458" spans="1:15" ht="22.5" x14ac:dyDescent="0.25">
      <c r="A458" s="328"/>
      <c r="B458" s="51"/>
      <c r="C458" s="181"/>
      <c r="D458" s="190" t="s">
        <v>23</v>
      </c>
      <c r="E458" s="324">
        <f t="shared" si="63"/>
        <v>0</v>
      </c>
      <c r="F458" s="325">
        <v>0</v>
      </c>
      <c r="G458" s="325">
        <v>0</v>
      </c>
      <c r="H458" s="326">
        <v>0</v>
      </c>
      <c r="I458" s="326"/>
      <c r="J458" s="326"/>
      <c r="K458" s="326"/>
      <c r="L458" s="326"/>
      <c r="M458" s="327">
        <v>0</v>
      </c>
      <c r="N458" s="327">
        <v>0</v>
      </c>
      <c r="O458" s="191"/>
    </row>
    <row r="459" spans="1:15" x14ac:dyDescent="0.25">
      <c r="A459" s="328"/>
      <c r="B459" s="51"/>
      <c r="C459" s="181"/>
      <c r="D459" s="190" t="s">
        <v>24</v>
      </c>
      <c r="E459" s="324">
        <f t="shared" si="63"/>
        <v>0</v>
      </c>
      <c r="F459" s="325">
        <v>0</v>
      </c>
      <c r="G459" s="325">
        <v>0</v>
      </c>
      <c r="H459" s="326">
        <v>0</v>
      </c>
      <c r="I459" s="326"/>
      <c r="J459" s="326"/>
      <c r="K459" s="326"/>
      <c r="L459" s="326"/>
      <c r="M459" s="327">
        <v>0</v>
      </c>
      <c r="N459" s="327">
        <v>0</v>
      </c>
      <c r="O459" s="191"/>
    </row>
    <row r="460" spans="1:15" ht="28.5" customHeight="1" x14ac:dyDescent="0.25">
      <c r="A460" s="328"/>
      <c r="B460" s="51" t="s">
        <v>199</v>
      </c>
      <c r="C460" s="329"/>
      <c r="D460" s="330"/>
      <c r="E460" s="45" t="s">
        <v>28</v>
      </c>
      <c r="F460" s="199" t="s">
        <v>9</v>
      </c>
      <c r="G460" s="199" t="s">
        <v>10</v>
      </c>
      <c r="H460" s="45" t="s">
        <v>29</v>
      </c>
      <c r="I460" s="45" t="s">
        <v>30</v>
      </c>
      <c r="J460" s="45"/>
      <c r="K460" s="45"/>
      <c r="L460" s="45"/>
      <c r="M460" s="199" t="s">
        <v>12</v>
      </c>
      <c r="N460" s="199" t="s">
        <v>13</v>
      </c>
      <c r="O460" s="260"/>
    </row>
    <row r="461" spans="1:15" ht="27.75" customHeight="1" x14ac:dyDescent="0.25">
      <c r="A461" s="328"/>
      <c r="B461" s="51"/>
      <c r="C461" s="329"/>
      <c r="D461" s="330"/>
      <c r="E461" s="45"/>
      <c r="F461" s="199"/>
      <c r="G461" s="199"/>
      <c r="H461" s="45"/>
      <c r="I461" s="46" t="s">
        <v>66</v>
      </c>
      <c r="J461" s="46" t="s">
        <v>67</v>
      </c>
      <c r="K461" s="46" t="s">
        <v>68</v>
      </c>
      <c r="L461" s="46" t="s">
        <v>69</v>
      </c>
      <c r="M461" s="199"/>
      <c r="N461" s="199"/>
      <c r="O461" s="260"/>
    </row>
    <row r="462" spans="1:15" ht="33" customHeight="1" x14ac:dyDescent="0.25">
      <c r="A462" s="331"/>
      <c r="B462" s="51"/>
      <c r="C462" s="329"/>
      <c r="D462" s="330"/>
      <c r="E462" s="50">
        <v>0</v>
      </c>
      <c r="F462" s="332">
        <v>0</v>
      </c>
      <c r="G462" s="332">
        <v>0</v>
      </c>
      <c r="H462" s="50">
        <v>0</v>
      </c>
      <c r="I462" s="50">
        <v>0</v>
      </c>
      <c r="J462" s="50">
        <v>0</v>
      </c>
      <c r="K462" s="50">
        <v>0</v>
      </c>
      <c r="L462" s="50">
        <v>0</v>
      </c>
      <c r="M462" s="332">
        <v>0</v>
      </c>
      <c r="N462" s="332">
        <v>0</v>
      </c>
      <c r="O462" s="261"/>
    </row>
    <row r="463" spans="1:15" ht="18.75" x14ac:dyDescent="0.25">
      <c r="A463" s="252" t="s">
        <v>118</v>
      </c>
      <c r="B463" s="22" t="s">
        <v>200</v>
      </c>
      <c r="C463" s="11" t="s">
        <v>18</v>
      </c>
      <c r="D463" s="97" t="s">
        <v>19</v>
      </c>
      <c r="E463" s="24">
        <f>E464+E465+E466+E467</f>
        <v>30524.195180000002</v>
      </c>
      <c r="F463" s="25">
        <f>F464+F465+F466+F467</f>
        <v>0</v>
      </c>
      <c r="G463" s="25">
        <f>G464+G465+G466+G467</f>
        <v>12632.29</v>
      </c>
      <c r="H463" s="79">
        <f>H464+H465+H466+H467</f>
        <v>17891.905180000002</v>
      </c>
      <c r="I463" s="80"/>
      <c r="J463" s="80"/>
      <c r="K463" s="80"/>
      <c r="L463" s="81"/>
      <c r="M463" s="25">
        <f>M464+M465+M466+M467</f>
        <v>0</v>
      </c>
      <c r="N463" s="25">
        <f>N464+N465+N466+N467</f>
        <v>0</v>
      </c>
      <c r="O463" s="10" t="s">
        <v>201</v>
      </c>
    </row>
    <row r="464" spans="1:15" ht="30.75" customHeight="1" x14ac:dyDescent="0.25">
      <c r="A464" s="252"/>
      <c r="B464" s="22"/>
      <c r="C464" s="11"/>
      <c r="D464" s="31" t="s">
        <v>21</v>
      </c>
      <c r="E464" s="24">
        <f>F464+G464+H464+M464+N464</f>
        <v>30524.195180000002</v>
      </c>
      <c r="F464" s="25">
        <f>F469+F485</f>
        <v>0</v>
      </c>
      <c r="G464" s="25">
        <f>G469+G495</f>
        <v>12632.29</v>
      </c>
      <c r="H464" s="79">
        <f>H469+H487+H502+H495</f>
        <v>17891.905180000002</v>
      </c>
      <c r="I464" s="80"/>
      <c r="J464" s="80"/>
      <c r="K464" s="80"/>
      <c r="L464" s="81"/>
      <c r="M464" s="25">
        <f t="shared" ref="M464:N467" si="64">M469</f>
        <v>0</v>
      </c>
      <c r="N464" s="25">
        <f t="shared" si="64"/>
        <v>0</v>
      </c>
      <c r="O464" s="10"/>
    </row>
    <row r="465" spans="1:15" ht="30.75" customHeight="1" x14ac:dyDescent="0.25">
      <c r="A465" s="252"/>
      <c r="B465" s="22"/>
      <c r="C465" s="11"/>
      <c r="D465" s="31" t="s">
        <v>22</v>
      </c>
      <c r="E465" s="24">
        <f>F465+G465+H465+M465+N465</f>
        <v>0</v>
      </c>
      <c r="F465" s="25">
        <v>0</v>
      </c>
      <c r="G465" s="25">
        <f t="shared" ref="G465:H467" si="65">G470</f>
        <v>0</v>
      </c>
      <c r="H465" s="79">
        <f t="shared" si="65"/>
        <v>0</v>
      </c>
      <c r="I465" s="80"/>
      <c r="J465" s="80"/>
      <c r="K465" s="80"/>
      <c r="L465" s="81"/>
      <c r="M465" s="25">
        <f t="shared" si="64"/>
        <v>0</v>
      </c>
      <c r="N465" s="25">
        <f t="shared" si="64"/>
        <v>0</v>
      </c>
      <c r="O465" s="10"/>
    </row>
    <row r="466" spans="1:15" ht="30.75" customHeight="1" x14ac:dyDescent="0.25">
      <c r="A466" s="252"/>
      <c r="B466" s="22"/>
      <c r="C466" s="11"/>
      <c r="D466" s="31" t="s">
        <v>23</v>
      </c>
      <c r="E466" s="24">
        <f>F466+G466+H466+M466+N466</f>
        <v>0</v>
      </c>
      <c r="F466" s="25">
        <v>0</v>
      </c>
      <c r="G466" s="25">
        <f t="shared" si="65"/>
        <v>0</v>
      </c>
      <c r="H466" s="79">
        <f t="shared" si="65"/>
        <v>0</v>
      </c>
      <c r="I466" s="80"/>
      <c r="J466" s="80"/>
      <c r="K466" s="80"/>
      <c r="L466" s="81"/>
      <c r="M466" s="25">
        <f t="shared" si="64"/>
        <v>0</v>
      </c>
      <c r="N466" s="25">
        <f t="shared" si="64"/>
        <v>0</v>
      </c>
      <c r="O466" s="10"/>
    </row>
    <row r="467" spans="1:15" ht="30.75" customHeight="1" x14ac:dyDescent="0.25">
      <c r="A467" s="252"/>
      <c r="B467" s="22"/>
      <c r="C467" s="11"/>
      <c r="D467" s="31" t="s">
        <v>24</v>
      </c>
      <c r="E467" s="24">
        <f>F467+G467+H467+M467+N467</f>
        <v>0</v>
      </c>
      <c r="F467" s="25">
        <v>0</v>
      </c>
      <c r="G467" s="25">
        <f t="shared" si="65"/>
        <v>0</v>
      </c>
      <c r="H467" s="79">
        <f t="shared" si="65"/>
        <v>0</v>
      </c>
      <c r="I467" s="80"/>
      <c r="J467" s="80"/>
      <c r="K467" s="80"/>
      <c r="L467" s="81"/>
      <c r="M467" s="25">
        <f t="shared" si="64"/>
        <v>0</v>
      </c>
      <c r="N467" s="25">
        <f t="shared" si="64"/>
        <v>0</v>
      </c>
      <c r="O467" s="10"/>
    </row>
    <row r="468" spans="1:15" ht="21.75" customHeight="1" x14ac:dyDescent="0.25">
      <c r="A468" s="281" t="s">
        <v>121</v>
      </c>
      <c r="B468" s="35" t="s">
        <v>202</v>
      </c>
      <c r="C468" s="11" t="s">
        <v>18</v>
      </c>
      <c r="D468" s="97" t="s">
        <v>19</v>
      </c>
      <c r="E468" s="24">
        <f>E469+E470+E471+E472</f>
        <v>5893.29</v>
      </c>
      <c r="F468" s="25">
        <f>F469+F470+F471+F472</f>
        <v>0</v>
      </c>
      <c r="G468" s="25">
        <f>G469+G470+G471+G472</f>
        <v>5893.29</v>
      </c>
      <c r="H468" s="79">
        <f>H469+H470+H471+H472</f>
        <v>0</v>
      </c>
      <c r="I468" s="80"/>
      <c r="J468" s="80"/>
      <c r="K468" s="80"/>
      <c r="L468" s="81"/>
      <c r="M468" s="25">
        <f>M469+M470+M471+M472</f>
        <v>0</v>
      </c>
      <c r="N468" s="25">
        <f>N469+N470+N471+N472</f>
        <v>0</v>
      </c>
      <c r="O468" s="333" t="s">
        <v>203</v>
      </c>
    </row>
    <row r="469" spans="1:15" ht="18.75" customHeight="1" x14ac:dyDescent="0.25">
      <c r="A469" s="282"/>
      <c r="B469" s="35"/>
      <c r="C469" s="11"/>
      <c r="D469" s="31" t="s">
        <v>21</v>
      </c>
      <c r="E469" s="24">
        <f>F469+G469+H469+M469+N469</f>
        <v>5893.29</v>
      </c>
      <c r="F469" s="25">
        <v>0</v>
      </c>
      <c r="G469" s="25">
        <f t="shared" ref="G469:H472" si="66">G477+G482</f>
        <v>5893.29</v>
      </c>
      <c r="H469" s="79">
        <f t="shared" si="66"/>
        <v>0</v>
      </c>
      <c r="I469" s="80"/>
      <c r="J469" s="80"/>
      <c r="K469" s="80"/>
      <c r="L469" s="81"/>
      <c r="M469" s="25">
        <v>0</v>
      </c>
      <c r="N469" s="25">
        <v>0</v>
      </c>
      <c r="O469" s="334"/>
    </row>
    <row r="470" spans="1:15" ht="21" customHeight="1" x14ac:dyDescent="0.25">
      <c r="A470" s="282"/>
      <c r="B470" s="35"/>
      <c r="C470" s="11"/>
      <c r="D470" s="31" t="s">
        <v>22</v>
      </c>
      <c r="E470" s="24">
        <f>F470+G470+H470+M470+N470</f>
        <v>0</v>
      </c>
      <c r="F470" s="25">
        <v>0</v>
      </c>
      <c r="G470" s="25">
        <f t="shared" si="66"/>
        <v>0</v>
      </c>
      <c r="H470" s="79">
        <f t="shared" si="66"/>
        <v>0</v>
      </c>
      <c r="I470" s="80"/>
      <c r="J470" s="80"/>
      <c r="K470" s="80"/>
      <c r="L470" s="81"/>
      <c r="M470" s="25">
        <v>0</v>
      </c>
      <c r="N470" s="25">
        <v>0</v>
      </c>
      <c r="O470" s="334"/>
    </row>
    <row r="471" spans="1:15" ht="29.25" customHeight="1" x14ac:dyDescent="0.25">
      <c r="A471" s="282"/>
      <c r="B471" s="35"/>
      <c r="C471" s="11"/>
      <c r="D471" s="31" t="s">
        <v>23</v>
      </c>
      <c r="E471" s="24">
        <f>F471+G471+H471+M471+N471</f>
        <v>0</v>
      </c>
      <c r="F471" s="25">
        <v>0</v>
      </c>
      <c r="G471" s="25">
        <f t="shared" si="66"/>
        <v>0</v>
      </c>
      <c r="H471" s="79">
        <f t="shared" si="66"/>
        <v>0</v>
      </c>
      <c r="I471" s="80"/>
      <c r="J471" s="80"/>
      <c r="K471" s="80"/>
      <c r="L471" s="81"/>
      <c r="M471" s="25">
        <v>0</v>
      </c>
      <c r="N471" s="25">
        <v>0</v>
      </c>
      <c r="O471" s="334"/>
    </row>
    <row r="472" spans="1:15" ht="44.45" customHeight="1" x14ac:dyDescent="0.25">
      <c r="A472" s="282"/>
      <c r="B472" s="35"/>
      <c r="C472" s="11"/>
      <c r="D472" s="31" t="s">
        <v>24</v>
      </c>
      <c r="E472" s="24">
        <f>F472+G472+H472+M472+N472</f>
        <v>0</v>
      </c>
      <c r="F472" s="25">
        <v>0</v>
      </c>
      <c r="G472" s="25">
        <f t="shared" si="66"/>
        <v>0</v>
      </c>
      <c r="H472" s="79">
        <f t="shared" si="66"/>
        <v>0</v>
      </c>
      <c r="I472" s="80"/>
      <c r="J472" s="80"/>
      <c r="K472" s="80"/>
      <c r="L472" s="81"/>
      <c r="M472" s="25">
        <v>0</v>
      </c>
      <c r="N472" s="25">
        <v>0</v>
      </c>
      <c r="O472" s="334"/>
    </row>
    <row r="473" spans="1:15" ht="30.75" customHeight="1" x14ac:dyDescent="0.25">
      <c r="A473" s="282"/>
      <c r="B473" s="35" t="s">
        <v>204</v>
      </c>
      <c r="C473" s="10"/>
      <c r="D473" s="42"/>
      <c r="E473" s="43" t="s">
        <v>28</v>
      </c>
      <c r="F473" s="44" t="s">
        <v>9</v>
      </c>
      <c r="G473" s="44" t="s">
        <v>10</v>
      </c>
      <c r="H473" s="43" t="s">
        <v>29</v>
      </c>
      <c r="I473" s="43" t="s">
        <v>30</v>
      </c>
      <c r="J473" s="43"/>
      <c r="K473" s="43"/>
      <c r="L473" s="43"/>
      <c r="M473" s="44" t="s">
        <v>12</v>
      </c>
      <c r="N473" s="44" t="s">
        <v>13</v>
      </c>
      <c r="O473" s="334"/>
    </row>
    <row r="474" spans="1:15" ht="60.75" customHeight="1" x14ac:dyDescent="0.25">
      <c r="A474" s="282"/>
      <c r="B474" s="35"/>
      <c r="C474" s="10"/>
      <c r="D474" s="42"/>
      <c r="E474" s="43"/>
      <c r="F474" s="44"/>
      <c r="G474" s="44"/>
      <c r="H474" s="43"/>
      <c r="I474" s="46" t="s">
        <v>31</v>
      </c>
      <c r="J474" s="46" t="s">
        <v>32</v>
      </c>
      <c r="K474" s="46" t="s">
        <v>33</v>
      </c>
      <c r="L474" s="46" t="s">
        <v>34</v>
      </c>
      <c r="M474" s="44"/>
      <c r="N474" s="44"/>
      <c r="O474" s="334"/>
    </row>
    <row r="475" spans="1:15" ht="78" customHeight="1" x14ac:dyDescent="0.25">
      <c r="A475" s="287"/>
      <c r="B475" s="35"/>
      <c r="C475" s="10"/>
      <c r="D475" s="42"/>
      <c r="E475" s="48">
        <v>100</v>
      </c>
      <c r="F475" s="49">
        <v>0</v>
      </c>
      <c r="G475" s="49">
        <v>100</v>
      </c>
      <c r="H475" s="48">
        <v>0</v>
      </c>
      <c r="I475" s="48">
        <v>0</v>
      </c>
      <c r="J475" s="48">
        <v>0</v>
      </c>
      <c r="K475" s="48">
        <v>0</v>
      </c>
      <c r="L475" s="48">
        <v>0</v>
      </c>
      <c r="M475" s="49">
        <v>0</v>
      </c>
      <c r="N475" s="49">
        <v>0</v>
      </c>
      <c r="O475" s="335"/>
    </row>
    <row r="476" spans="1:15" ht="19.7" customHeight="1" x14ac:dyDescent="0.25">
      <c r="A476" s="336" t="s">
        <v>205</v>
      </c>
      <c r="B476" s="86" t="s">
        <v>206</v>
      </c>
      <c r="C476" s="11" t="s">
        <v>18</v>
      </c>
      <c r="D476" s="97" t="s">
        <v>19</v>
      </c>
      <c r="E476" s="24">
        <f>E477+E478+E479+E480</f>
        <v>4727.5627400000003</v>
      </c>
      <c r="F476" s="25">
        <f>F477+F478+F479+F480</f>
        <v>0</v>
      </c>
      <c r="G476" s="25">
        <f>G477+G478+G479+G480</f>
        <v>4727.5627400000003</v>
      </c>
      <c r="H476" s="79">
        <f>H477+H478+H479+H480</f>
        <v>0</v>
      </c>
      <c r="I476" s="80"/>
      <c r="J476" s="80"/>
      <c r="K476" s="80"/>
      <c r="L476" s="81"/>
      <c r="M476" s="25">
        <f>M477+M478+M479+M480</f>
        <v>0</v>
      </c>
      <c r="N476" s="25">
        <f>N477+N478+N479+N480</f>
        <v>0</v>
      </c>
      <c r="O476" s="10" t="s">
        <v>129</v>
      </c>
    </row>
    <row r="477" spans="1:15" ht="18.600000000000001" customHeight="1" x14ac:dyDescent="0.25">
      <c r="A477" s="336"/>
      <c r="B477" s="86"/>
      <c r="C477" s="11"/>
      <c r="D477" s="31" t="s">
        <v>21</v>
      </c>
      <c r="E477" s="24">
        <f>F477+G477+H477+M477+N477</f>
        <v>4727.5627400000003</v>
      </c>
      <c r="F477" s="25">
        <v>0</v>
      </c>
      <c r="G477" s="25">
        <v>4727.5627400000003</v>
      </c>
      <c r="H477" s="79">
        <v>0</v>
      </c>
      <c r="I477" s="80"/>
      <c r="J477" s="80"/>
      <c r="K477" s="80"/>
      <c r="L477" s="81"/>
      <c r="M477" s="25">
        <v>0</v>
      </c>
      <c r="N477" s="25">
        <v>0</v>
      </c>
      <c r="O477" s="10"/>
    </row>
    <row r="478" spans="1:15" ht="19.7" customHeight="1" x14ac:dyDescent="0.25">
      <c r="A478" s="336"/>
      <c r="B478" s="86"/>
      <c r="C478" s="11"/>
      <c r="D478" s="31" t="s">
        <v>22</v>
      </c>
      <c r="E478" s="24">
        <f>F478+G478+H478+M478+N478</f>
        <v>0</v>
      </c>
      <c r="F478" s="25">
        <v>0</v>
      </c>
      <c r="G478" s="25">
        <v>0</v>
      </c>
      <c r="H478" s="79">
        <v>0</v>
      </c>
      <c r="I478" s="80"/>
      <c r="J478" s="80"/>
      <c r="K478" s="80"/>
      <c r="L478" s="81"/>
      <c r="M478" s="25">
        <v>0</v>
      </c>
      <c r="N478" s="25">
        <v>0</v>
      </c>
      <c r="O478" s="10"/>
    </row>
    <row r="479" spans="1:15" ht="24.2" customHeight="1" x14ac:dyDescent="0.25">
      <c r="A479" s="336"/>
      <c r="B479" s="86"/>
      <c r="C479" s="11"/>
      <c r="D479" s="31" t="s">
        <v>23</v>
      </c>
      <c r="E479" s="24">
        <f>F479+G479+H479+M479+N479</f>
        <v>0</v>
      </c>
      <c r="F479" s="25">
        <v>0</v>
      </c>
      <c r="G479" s="25">
        <v>0</v>
      </c>
      <c r="H479" s="79">
        <v>0</v>
      </c>
      <c r="I479" s="80"/>
      <c r="J479" s="80"/>
      <c r="K479" s="80"/>
      <c r="L479" s="81"/>
      <c r="M479" s="25">
        <v>0</v>
      </c>
      <c r="N479" s="25">
        <v>0</v>
      </c>
      <c r="O479" s="10"/>
    </row>
    <row r="480" spans="1:15" ht="20.85" customHeight="1" x14ac:dyDescent="0.25">
      <c r="A480" s="336"/>
      <c r="B480" s="86"/>
      <c r="C480" s="11"/>
      <c r="D480" s="31" t="s">
        <v>24</v>
      </c>
      <c r="E480" s="24">
        <f>F480+G480+H480+M480+N480</f>
        <v>0</v>
      </c>
      <c r="F480" s="25">
        <v>0</v>
      </c>
      <c r="G480" s="25">
        <v>0</v>
      </c>
      <c r="H480" s="79">
        <v>0</v>
      </c>
      <c r="I480" s="80"/>
      <c r="J480" s="80"/>
      <c r="K480" s="80"/>
      <c r="L480" s="81"/>
      <c r="M480" s="25">
        <v>0</v>
      </c>
      <c r="N480" s="25">
        <v>0</v>
      </c>
      <c r="O480" s="10"/>
    </row>
    <row r="481" spans="1:15" ht="21.75" customHeight="1" x14ac:dyDescent="0.25">
      <c r="A481" s="336" t="s">
        <v>125</v>
      </c>
      <c r="B481" s="86" t="s">
        <v>207</v>
      </c>
      <c r="C481" s="11" t="s">
        <v>18</v>
      </c>
      <c r="D481" s="97" t="s">
        <v>19</v>
      </c>
      <c r="E481" s="24">
        <f>E482+E483+E484+E485</f>
        <v>1165.7272599999999</v>
      </c>
      <c r="F481" s="25">
        <f>F482+F483+F484+F485</f>
        <v>0</v>
      </c>
      <c r="G481" s="25">
        <f>G482+G483+G484+G485</f>
        <v>1165.7272599999999</v>
      </c>
      <c r="H481" s="79">
        <f>H482+H483+H484+H485</f>
        <v>0</v>
      </c>
      <c r="I481" s="80"/>
      <c r="J481" s="80"/>
      <c r="K481" s="80"/>
      <c r="L481" s="81"/>
      <c r="M481" s="25">
        <f>M482+M483+M484+M485</f>
        <v>0</v>
      </c>
      <c r="N481" s="25">
        <f>N482+N483+N484+N485</f>
        <v>0</v>
      </c>
      <c r="O481" s="10" t="s">
        <v>166</v>
      </c>
    </row>
    <row r="482" spans="1:15" ht="27.75" customHeight="1" x14ac:dyDescent="0.25">
      <c r="A482" s="336"/>
      <c r="B482" s="86"/>
      <c r="C482" s="11"/>
      <c r="D482" s="31" t="s">
        <v>21</v>
      </c>
      <c r="E482" s="24">
        <f>F482+G482+H482+M482+N482</f>
        <v>1165.7272599999999</v>
      </c>
      <c r="F482" s="25">
        <v>0</v>
      </c>
      <c r="G482" s="25">
        <v>1165.7272599999999</v>
      </c>
      <c r="H482" s="79">
        <v>0</v>
      </c>
      <c r="I482" s="80"/>
      <c r="J482" s="80"/>
      <c r="K482" s="80"/>
      <c r="L482" s="81"/>
      <c r="M482" s="25">
        <v>0</v>
      </c>
      <c r="N482" s="25">
        <v>0</v>
      </c>
      <c r="O482" s="10"/>
    </row>
    <row r="483" spans="1:15" ht="22.5" customHeight="1" x14ac:dyDescent="0.25">
      <c r="A483" s="336"/>
      <c r="B483" s="86"/>
      <c r="C483" s="11"/>
      <c r="D483" s="31" t="s">
        <v>22</v>
      </c>
      <c r="E483" s="24">
        <f>F483+G483+H483+M483+N483</f>
        <v>0</v>
      </c>
      <c r="F483" s="25">
        <v>0</v>
      </c>
      <c r="G483" s="25">
        <v>0</v>
      </c>
      <c r="H483" s="79">
        <v>0</v>
      </c>
      <c r="I483" s="80"/>
      <c r="J483" s="80"/>
      <c r="K483" s="80"/>
      <c r="L483" s="81"/>
      <c r="M483" s="25">
        <v>0</v>
      </c>
      <c r="N483" s="25">
        <v>0</v>
      </c>
      <c r="O483" s="10"/>
    </row>
    <row r="484" spans="1:15" ht="21" customHeight="1" x14ac:dyDescent="0.25">
      <c r="A484" s="336"/>
      <c r="B484" s="86"/>
      <c r="C484" s="11"/>
      <c r="D484" s="31" t="s">
        <v>23</v>
      </c>
      <c r="E484" s="24">
        <f>F484+G484+H484+M484+N484</f>
        <v>0</v>
      </c>
      <c r="F484" s="25">
        <v>0</v>
      </c>
      <c r="G484" s="25">
        <v>0</v>
      </c>
      <c r="H484" s="79">
        <v>0</v>
      </c>
      <c r="I484" s="80"/>
      <c r="J484" s="80"/>
      <c r="K484" s="80"/>
      <c r="L484" s="81"/>
      <c r="M484" s="25">
        <v>0</v>
      </c>
      <c r="N484" s="25">
        <v>0</v>
      </c>
      <c r="O484" s="10"/>
    </row>
    <row r="485" spans="1:15" ht="30" customHeight="1" x14ac:dyDescent="0.25">
      <c r="A485" s="336"/>
      <c r="B485" s="86"/>
      <c r="C485" s="11"/>
      <c r="D485" s="31" t="s">
        <v>24</v>
      </c>
      <c r="E485" s="24">
        <f>F485+G485+H485+M485+N485</f>
        <v>0</v>
      </c>
      <c r="F485" s="25">
        <v>0</v>
      </c>
      <c r="G485" s="25">
        <v>0</v>
      </c>
      <c r="H485" s="79">
        <v>0</v>
      </c>
      <c r="I485" s="80"/>
      <c r="J485" s="80"/>
      <c r="K485" s="80"/>
      <c r="L485" s="81"/>
      <c r="M485" s="25">
        <v>0</v>
      </c>
      <c r="N485" s="25">
        <v>0</v>
      </c>
      <c r="O485" s="10"/>
    </row>
    <row r="486" spans="1:15" ht="16.5" customHeight="1" x14ac:dyDescent="0.25">
      <c r="A486" s="281" t="s">
        <v>208</v>
      </c>
      <c r="B486" s="337" t="s">
        <v>209</v>
      </c>
      <c r="C486" s="11" t="s">
        <v>18</v>
      </c>
      <c r="D486" s="97" t="s">
        <v>19</v>
      </c>
      <c r="E486" s="24">
        <f>E487+E488+E489+E490</f>
        <v>5937.12</v>
      </c>
      <c r="F486" s="25">
        <f>F487+F488+F489+F490</f>
        <v>0</v>
      </c>
      <c r="G486" s="25">
        <f>G487+G488+G489+G490</f>
        <v>0</v>
      </c>
      <c r="H486" s="79">
        <f>H487+H488+H489+H490</f>
        <v>5937.12</v>
      </c>
      <c r="I486" s="80"/>
      <c r="J486" s="80"/>
      <c r="K486" s="80"/>
      <c r="L486" s="81"/>
      <c r="M486" s="25">
        <f t="shared" ref="M486:N486" si="67">M487+M488+M489+M490</f>
        <v>0</v>
      </c>
      <c r="N486" s="25">
        <f t="shared" si="67"/>
        <v>0</v>
      </c>
      <c r="O486" s="30" t="s">
        <v>157</v>
      </c>
    </row>
    <row r="487" spans="1:15" ht="22.5" x14ac:dyDescent="0.25">
      <c r="A487" s="282"/>
      <c r="B487" s="337"/>
      <c r="C487" s="11"/>
      <c r="D487" s="31" t="s">
        <v>21</v>
      </c>
      <c r="E487" s="24">
        <f>F487+G487+H487+M487+N487</f>
        <v>5937.12</v>
      </c>
      <c r="F487" s="25">
        <v>0</v>
      </c>
      <c r="G487" s="25">
        <v>0</v>
      </c>
      <c r="H487" s="79">
        <v>5937.12</v>
      </c>
      <c r="I487" s="80"/>
      <c r="J487" s="80"/>
      <c r="K487" s="80"/>
      <c r="L487" s="81"/>
      <c r="M487" s="25">
        <v>0</v>
      </c>
      <c r="N487" s="25">
        <v>0</v>
      </c>
      <c r="O487" s="32"/>
    </row>
    <row r="488" spans="1:15" ht="18.75" x14ac:dyDescent="0.25">
      <c r="A488" s="282"/>
      <c r="B488" s="337"/>
      <c r="C488" s="11"/>
      <c r="D488" s="31" t="s">
        <v>22</v>
      </c>
      <c r="E488" s="24">
        <f>F488+G488+H488+M488+N488</f>
        <v>0</v>
      </c>
      <c r="F488" s="25">
        <v>0</v>
      </c>
      <c r="G488" s="25">
        <v>0</v>
      </c>
      <c r="H488" s="79">
        <v>0</v>
      </c>
      <c r="I488" s="80"/>
      <c r="J488" s="80"/>
      <c r="K488" s="80"/>
      <c r="L488" s="81"/>
      <c r="M488" s="25">
        <v>0</v>
      </c>
      <c r="N488" s="25">
        <v>0</v>
      </c>
      <c r="O488" s="32"/>
    </row>
    <row r="489" spans="1:15" ht="22.5" x14ac:dyDescent="0.25">
      <c r="A489" s="282"/>
      <c r="B489" s="337"/>
      <c r="C489" s="11"/>
      <c r="D489" s="31" t="s">
        <v>23</v>
      </c>
      <c r="E489" s="24">
        <f>F489+G489+H489+M489+N489</f>
        <v>0</v>
      </c>
      <c r="F489" s="25">
        <v>0</v>
      </c>
      <c r="G489" s="25">
        <v>0</v>
      </c>
      <c r="H489" s="79">
        <v>0</v>
      </c>
      <c r="I489" s="80"/>
      <c r="J489" s="80"/>
      <c r="K489" s="80"/>
      <c r="L489" s="81"/>
      <c r="M489" s="25">
        <v>0</v>
      </c>
      <c r="N489" s="25">
        <v>0</v>
      </c>
      <c r="O489" s="32"/>
    </row>
    <row r="490" spans="1:15" ht="18.75" x14ac:dyDescent="0.25">
      <c r="A490" s="282"/>
      <c r="B490" s="337"/>
      <c r="C490" s="11"/>
      <c r="D490" s="31" t="s">
        <v>24</v>
      </c>
      <c r="E490" s="24">
        <f>F490+G490+H490+M490+N490</f>
        <v>0</v>
      </c>
      <c r="F490" s="25">
        <v>0</v>
      </c>
      <c r="G490" s="25">
        <v>0</v>
      </c>
      <c r="H490" s="79">
        <v>0</v>
      </c>
      <c r="I490" s="80"/>
      <c r="J490" s="80"/>
      <c r="K490" s="80"/>
      <c r="L490" s="81"/>
      <c r="M490" s="25">
        <v>0</v>
      </c>
      <c r="N490" s="25">
        <v>0</v>
      </c>
      <c r="O490" s="32"/>
    </row>
    <row r="491" spans="1:15" ht="38.450000000000003" customHeight="1" x14ac:dyDescent="0.25">
      <c r="A491" s="282"/>
      <c r="B491" s="35" t="s">
        <v>210</v>
      </c>
      <c r="C491" s="10"/>
      <c r="D491" s="42"/>
      <c r="E491" s="43" t="s">
        <v>28</v>
      </c>
      <c r="F491" s="44" t="s">
        <v>9</v>
      </c>
      <c r="G491" s="44" t="s">
        <v>10</v>
      </c>
      <c r="H491" s="43" t="s">
        <v>29</v>
      </c>
      <c r="I491" s="43" t="s">
        <v>30</v>
      </c>
      <c r="J491" s="43"/>
      <c r="K491" s="43"/>
      <c r="L491" s="43"/>
      <c r="M491" s="44" t="s">
        <v>12</v>
      </c>
      <c r="N491" s="44" t="s">
        <v>13</v>
      </c>
      <c r="O491" s="32"/>
    </row>
    <row r="492" spans="1:15" ht="52.5" customHeight="1" x14ac:dyDescent="0.25">
      <c r="A492" s="282"/>
      <c r="B492" s="35"/>
      <c r="C492" s="10"/>
      <c r="D492" s="42"/>
      <c r="E492" s="43"/>
      <c r="F492" s="44"/>
      <c r="G492" s="44"/>
      <c r="H492" s="43"/>
      <c r="I492" s="46" t="s">
        <v>31</v>
      </c>
      <c r="J492" s="46" t="s">
        <v>32</v>
      </c>
      <c r="K492" s="46" t="s">
        <v>33</v>
      </c>
      <c r="L492" s="46" t="s">
        <v>34</v>
      </c>
      <c r="M492" s="44"/>
      <c r="N492" s="44"/>
      <c r="O492" s="32"/>
    </row>
    <row r="493" spans="1:15" ht="48.75" customHeight="1" x14ac:dyDescent="0.25">
      <c r="A493" s="287"/>
      <c r="B493" s="35"/>
      <c r="C493" s="10"/>
      <c r="D493" s="42"/>
      <c r="E493" s="338">
        <f>H493</f>
        <v>100</v>
      </c>
      <c r="F493" s="49">
        <v>0</v>
      </c>
      <c r="G493" s="339">
        <v>0</v>
      </c>
      <c r="H493" s="340">
        <f>L493</f>
        <v>100</v>
      </c>
      <c r="I493" s="48">
        <v>0</v>
      </c>
      <c r="J493" s="48">
        <v>100</v>
      </c>
      <c r="K493" s="48">
        <v>100</v>
      </c>
      <c r="L493" s="341">
        <v>100</v>
      </c>
      <c r="M493" s="49">
        <v>0</v>
      </c>
      <c r="N493" s="49">
        <v>0</v>
      </c>
      <c r="O493" s="71"/>
    </row>
    <row r="494" spans="1:15" ht="29.25" customHeight="1" x14ac:dyDescent="0.25">
      <c r="A494" s="281" t="s">
        <v>211</v>
      </c>
      <c r="B494" s="51" t="s">
        <v>212</v>
      </c>
      <c r="C494" s="11" t="s">
        <v>37</v>
      </c>
      <c r="D494" s="97" t="s">
        <v>19</v>
      </c>
      <c r="E494" s="24">
        <f>SUM(E495:E498)</f>
        <v>18631</v>
      </c>
      <c r="F494" s="25">
        <f>F495+F496+F497+F498</f>
        <v>0</v>
      </c>
      <c r="G494" s="25">
        <f>G495+G496+G497+G498</f>
        <v>6739</v>
      </c>
      <c r="H494" s="79">
        <f>H495+H496+H497+H498</f>
        <v>11892</v>
      </c>
      <c r="I494" s="80"/>
      <c r="J494" s="80"/>
      <c r="K494" s="80"/>
      <c r="L494" s="81"/>
      <c r="M494" s="25">
        <f t="shared" ref="M494:N494" si="68">M495+M496+M497+M498</f>
        <v>0</v>
      </c>
      <c r="N494" s="25">
        <f t="shared" si="68"/>
        <v>0</v>
      </c>
      <c r="O494" s="30" t="s">
        <v>213</v>
      </c>
    </row>
    <row r="495" spans="1:15" ht="27" customHeight="1" x14ac:dyDescent="0.25">
      <c r="A495" s="282"/>
      <c r="B495" s="51"/>
      <c r="C495" s="11"/>
      <c r="D495" s="31" t="s">
        <v>21</v>
      </c>
      <c r="E495" s="24">
        <f>F495+G495+H495+M495+N495</f>
        <v>18631</v>
      </c>
      <c r="F495" s="25">
        <v>0</v>
      </c>
      <c r="G495" s="25">
        <v>6739</v>
      </c>
      <c r="H495" s="27">
        <v>11892</v>
      </c>
      <c r="I495" s="28"/>
      <c r="J495" s="28"/>
      <c r="K495" s="28"/>
      <c r="L495" s="29"/>
      <c r="M495" s="25">
        <v>0</v>
      </c>
      <c r="N495" s="25">
        <v>0</v>
      </c>
      <c r="O495" s="32"/>
    </row>
    <row r="496" spans="1:15" ht="24.75" customHeight="1" x14ac:dyDescent="0.25">
      <c r="A496" s="282"/>
      <c r="B496" s="51"/>
      <c r="C496" s="11"/>
      <c r="D496" s="31" t="s">
        <v>22</v>
      </c>
      <c r="E496" s="24">
        <f>F496+G496+H496+M496+N496</f>
        <v>0</v>
      </c>
      <c r="F496" s="25">
        <v>0</v>
      </c>
      <c r="G496" s="25">
        <v>0</v>
      </c>
      <c r="H496" s="79">
        <v>0</v>
      </c>
      <c r="I496" s="80"/>
      <c r="J496" s="80"/>
      <c r="K496" s="80"/>
      <c r="L496" s="81"/>
      <c r="M496" s="25">
        <v>0</v>
      </c>
      <c r="N496" s="25">
        <v>0</v>
      </c>
      <c r="O496" s="32"/>
    </row>
    <row r="497" spans="1:15" ht="30" customHeight="1" x14ac:dyDescent="0.25">
      <c r="A497" s="282"/>
      <c r="B497" s="51"/>
      <c r="C497" s="11"/>
      <c r="D497" s="31" t="s">
        <v>23</v>
      </c>
      <c r="E497" s="24">
        <f>F497+G497+H497+M497+N497</f>
        <v>0</v>
      </c>
      <c r="F497" s="25">
        <v>0</v>
      </c>
      <c r="G497" s="25">
        <v>0</v>
      </c>
      <c r="H497" s="79">
        <v>0</v>
      </c>
      <c r="I497" s="80"/>
      <c r="J497" s="80"/>
      <c r="K497" s="80"/>
      <c r="L497" s="81"/>
      <c r="M497" s="25">
        <v>0</v>
      </c>
      <c r="N497" s="25">
        <v>0</v>
      </c>
      <c r="O497" s="32"/>
    </row>
    <row r="498" spans="1:15" ht="29.25" customHeight="1" x14ac:dyDescent="0.25">
      <c r="A498" s="282"/>
      <c r="B498" s="51"/>
      <c r="C498" s="11"/>
      <c r="D498" s="31" t="s">
        <v>24</v>
      </c>
      <c r="E498" s="24">
        <f>F498+G498+H498+M498+N498</f>
        <v>0</v>
      </c>
      <c r="F498" s="25">
        <v>0</v>
      </c>
      <c r="G498" s="25">
        <v>0</v>
      </c>
      <c r="H498" s="79">
        <v>0</v>
      </c>
      <c r="I498" s="80"/>
      <c r="J498" s="80"/>
      <c r="K498" s="80"/>
      <c r="L498" s="81"/>
      <c r="M498" s="25">
        <v>0</v>
      </c>
      <c r="N498" s="25">
        <v>0</v>
      </c>
      <c r="O498" s="32"/>
    </row>
    <row r="499" spans="1:15" ht="42" customHeight="1" x14ac:dyDescent="0.25">
      <c r="A499" s="282"/>
      <c r="B499" s="53" t="s">
        <v>214</v>
      </c>
      <c r="C499" s="10"/>
      <c r="D499" s="42"/>
      <c r="E499" s="240" t="s">
        <v>28</v>
      </c>
      <c r="F499" s="342" t="s">
        <v>9</v>
      </c>
      <c r="G499" s="342" t="s">
        <v>10</v>
      </c>
      <c r="H499" s="343" t="s">
        <v>11</v>
      </c>
      <c r="I499" s="344"/>
      <c r="J499" s="344"/>
      <c r="K499" s="344"/>
      <c r="L499" s="345"/>
      <c r="M499" s="342" t="s">
        <v>12</v>
      </c>
      <c r="N499" s="342" t="s">
        <v>13</v>
      </c>
      <c r="O499" s="32"/>
    </row>
    <row r="500" spans="1:15" ht="76.5" customHeight="1" x14ac:dyDescent="0.25">
      <c r="A500" s="282"/>
      <c r="B500" s="62"/>
      <c r="C500" s="10"/>
      <c r="D500" s="42"/>
      <c r="E500" s="346">
        <v>100.29</v>
      </c>
      <c r="F500" s="332">
        <v>0</v>
      </c>
      <c r="G500" s="347">
        <v>100.29</v>
      </c>
      <c r="H500" s="348">
        <v>104.39</v>
      </c>
      <c r="I500" s="50">
        <v>0</v>
      </c>
      <c r="J500" s="50">
        <v>0</v>
      </c>
      <c r="K500" s="50">
        <v>0</v>
      </c>
      <c r="L500" s="346">
        <v>104.39</v>
      </c>
      <c r="M500" s="332">
        <v>0</v>
      </c>
      <c r="N500" s="332">
        <v>0</v>
      </c>
      <c r="O500" s="71"/>
    </row>
    <row r="501" spans="1:15" ht="36.75" customHeight="1" x14ac:dyDescent="0.25">
      <c r="A501" s="282" t="s">
        <v>215</v>
      </c>
      <c r="B501" s="337" t="s">
        <v>216</v>
      </c>
      <c r="C501" s="11" t="s">
        <v>18</v>
      </c>
      <c r="D501" s="97" t="s">
        <v>19</v>
      </c>
      <c r="E501" s="24">
        <f>E502+E503+E504+E505</f>
        <v>62.785179999999997</v>
      </c>
      <c r="F501" s="25">
        <f>F502+F503+F504+F505</f>
        <v>0</v>
      </c>
      <c r="G501" s="25">
        <f>G502+G503+G504+G505</f>
        <v>0</v>
      </c>
      <c r="H501" s="79">
        <f>H502+H503+H504+H505</f>
        <v>62.785179999999997</v>
      </c>
      <c r="I501" s="80"/>
      <c r="J501" s="80"/>
      <c r="K501" s="80"/>
      <c r="L501" s="81"/>
      <c r="M501" s="25">
        <f t="shared" ref="M501:N501" si="69">M502+M503+M504+M505</f>
        <v>0</v>
      </c>
      <c r="N501" s="25">
        <f t="shared" si="69"/>
        <v>0</v>
      </c>
      <c r="O501" s="294" t="s">
        <v>217</v>
      </c>
    </row>
    <row r="502" spans="1:15" ht="30" customHeight="1" x14ac:dyDescent="0.25">
      <c r="A502" s="282"/>
      <c r="B502" s="337"/>
      <c r="C502" s="11"/>
      <c r="D502" s="31" t="s">
        <v>21</v>
      </c>
      <c r="E502" s="24">
        <f>F502+G502+H502+M502+N502</f>
        <v>62.785179999999997</v>
      </c>
      <c r="F502" s="25">
        <v>0</v>
      </c>
      <c r="G502" s="25">
        <v>0</v>
      </c>
      <c r="H502" s="79">
        <v>62.785179999999997</v>
      </c>
      <c r="I502" s="80"/>
      <c r="J502" s="80"/>
      <c r="K502" s="80"/>
      <c r="L502" s="81"/>
      <c r="M502" s="25">
        <v>0</v>
      </c>
      <c r="N502" s="25">
        <v>0</v>
      </c>
      <c r="O502" s="305"/>
    </row>
    <row r="503" spans="1:15" ht="30" customHeight="1" x14ac:dyDescent="0.25">
      <c r="A503" s="282"/>
      <c r="B503" s="337"/>
      <c r="C503" s="11"/>
      <c r="D503" s="31" t="s">
        <v>22</v>
      </c>
      <c r="E503" s="24">
        <f>F503+G503+H503+M503+N503</f>
        <v>0</v>
      </c>
      <c r="F503" s="25">
        <v>0</v>
      </c>
      <c r="G503" s="25">
        <v>0</v>
      </c>
      <c r="H503" s="79">
        <v>0</v>
      </c>
      <c r="I503" s="80"/>
      <c r="J503" s="80"/>
      <c r="K503" s="80"/>
      <c r="L503" s="81"/>
      <c r="M503" s="25">
        <v>0</v>
      </c>
      <c r="N503" s="25">
        <v>0</v>
      </c>
      <c r="O503" s="305"/>
    </row>
    <row r="504" spans="1:15" ht="30" customHeight="1" x14ac:dyDescent="0.25">
      <c r="A504" s="282"/>
      <c r="B504" s="337"/>
      <c r="C504" s="11"/>
      <c r="D504" s="31" t="s">
        <v>23</v>
      </c>
      <c r="E504" s="24">
        <f>F504+G504+H504+M504+N504</f>
        <v>0</v>
      </c>
      <c r="F504" s="25">
        <v>0</v>
      </c>
      <c r="G504" s="25">
        <v>0</v>
      </c>
      <c r="H504" s="79">
        <v>0</v>
      </c>
      <c r="I504" s="80"/>
      <c r="J504" s="80"/>
      <c r="K504" s="80"/>
      <c r="L504" s="81"/>
      <c r="M504" s="25">
        <v>0</v>
      </c>
      <c r="N504" s="25">
        <v>0</v>
      </c>
      <c r="O504" s="305"/>
    </row>
    <row r="505" spans="1:15" ht="30" customHeight="1" x14ac:dyDescent="0.25">
      <c r="A505" s="282"/>
      <c r="B505" s="337"/>
      <c r="C505" s="11"/>
      <c r="D505" s="31" t="s">
        <v>24</v>
      </c>
      <c r="E505" s="24">
        <f>F505+G505+H505+M505+N505</f>
        <v>0</v>
      </c>
      <c r="F505" s="25">
        <v>0</v>
      </c>
      <c r="G505" s="25">
        <v>0</v>
      </c>
      <c r="H505" s="79">
        <v>0</v>
      </c>
      <c r="I505" s="80"/>
      <c r="J505" s="80"/>
      <c r="K505" s="80"/>
      <c r="L505" s="81"/>
      <c r="M505" s="25">
        <v>0</v>
      </c>
      <c r="N505" s="25">
        <v>0</v>
      </c>
      <c r="O505" s="305"/>
    </row>
    <row r="506" spans="1:15" ht="30" customHeight="1" x14ac:dyDescent="0.25">
      <c r="A506" s="282"/>
      <c r="B506" s="349" t="s">
        <v>218</v>
      </c>
      <c r="C506" s="30"/>
      <c r="D506" s="350"/>
      <c r="E506" s="43" t="s">
        <v>28</v>
      </c>
      <c r="F506" s="44" t="s">
        <v>9</v>
      </c>
      <c r="G506" s="44" t="s">
        <v>10</v>
      </c>
      <c r="H506" s="43" t="s">
        <v>29</v>
      </c>
      <c r="I506" s="43" t="s">
        <v>30</v>
      </c>
      <c r="J506" s="43"/>
      <c r="K506" s="43"/>
      <c r="L506" s="43"/>
      <c r="M506" s="44" t="s">
        <v>12</v>
      </c>
      <c r="N506" s="44" t="s">
        <v>13</v>
      </c>
      <c r="O506" s="305"/>
    </row>
    <row r="507" spans="1:15" ht="48" customHeight="1" x14ac:dyDescent="0.25">
      <c r="A507" s="282"/>
      <c r="B507" s="351"/>
      <c r="C507" s="32"/>
      <c r="D507" s="352"/>
      <c r="E507" s="43"/>
      <c r="F507" s="44"/>
      <c r="G507" s="44"/>
      <c r="H507" s="43"/>
      <c r="I507" s="46" t="s">
        <v>31</v>
      </c>
      <c r="J507" s="46" t="s">
        <v>32</v>
      </c>
      <c r="K507" s="46" t="s">
        <v>33</v>
      </c>
      <c r="L507" s="46" t="s">
        <v>34</v>
      </c>
      <c r="M507" s="44"/>
      <c r="N507" s="44"/>
      <c r="O507" s="305"/>
    </row>
    <row r="508" spans="1:15" ht="61.5" customHeight="1" x14ac:dyDescent="0.25">
      <c r="A508" s="287"/>
      <c r="B508" s="353"/>
      <c r="C508" s="71"/>
      <c r="D508" s="354"/>
      <c r="E508" s="355">
        <f>H508</f>
        <v>3</v>
      </c>
      <c r="F508" s="332">
        <v>0</v>
      </c>
      <c r="G508" s="356">
        <v>0</v>
      </c>
      <c r="H508" s="357">
        <f>L508</f>
        <v>3</v>
      </c>
      <c r="I508" s="50">
        <v>0</v>
      </c>
      <c r="J508" s="50">
        <v>0</v>
      </c>
      <c r="K508" s="50">
        <v>0</v>
      </c>
      <c r="L508" s="358">
        <v>3</v>
      </c>
      <c r="M508" s="332">
        <v>0</v>
      </c>
      <c r="N508" s="332">
        <v>0</v>
      </c>
      <c r="O508" s="309"/>
    </row>
    <row r="509" spans="1:15" ht="24" customHeight="1" x14ac:dyDescent="0.25">
      <c r="A509" s="359">
        <v>6</v>
      </c>
      <c r="B509" s="360" t="s">
        <v>219</v>
      </c>
      <c r="C509" s="11" t="s">
        <v>18</v>
      </c>
      <c r="D509" s="97" t="s">
        <v>19</v>
      </c>
      <c r="E509" s="24">
        <f>SUM(E510:E513)</f>
        <v>6419.74</v>
      </c>
      <c r="F509" s="25">
        <f>F510+F511+F512+F513</f>
        <v>0</v>
      </c>
      <c r="G509" s="25">
        <f>G510+G511+G512+G513</f>
        <v>0</v>
      </c>
      <c r="H509" s="79">
        <f>H510+H511+H512+H513</f>
        <v>0</v>
      </c>
      <c r="I509" s="80"/>
      <c r="J509" s="80"/>
      <c r="K509" s="80"/>
      <c r="L509" s="81"/>
      <c r="M509" s="25">
        <f t="shared" ref="M509:N509" si="70">M510+M511+M512+M513</f>
        <v>0</v>
      </c>
      <c r="N509" s="25">
        <f t="shared" si="70"/>
        <v>6419.74</v>
      </c>
      <c r="O509" s="30" t="s">
        <v>166</v>
      </c>
    </row>
    <row r="510" spans="1:15" ht="21.95" customHeight="1" x14ac:dyDescent="0.25">
      <c r="A510" s="361"/>
      <c r="B510" s="360"/>
      <c r="C510" s="11"/>
      <c r="D510" s="31" t="s">
        <v>21</v>
      </c>
      <c r="E510" s="24">
        <f>F510+G510+H510+M510+N510</f>
        <v>1658.86</v>
      </c>
      <c r="F510" s="25">
        <v>0</v>
      </c>
      <c r="G510" s="25">
        <v>0</v>
      </c>
      <c r="H510" s="79">
        <v>0</v>
      </c>
      <c r="I510" s="80"/>
      <c r="J510" s="80"/>
      <c r="K510" s="80"/>
      <c r="L510" s="81"/>
      <c r="M510" s="25">
        <v>0</v>
      </c>
      <c r="N510" s="25">
        <f>N515</f>
        <v>1658.86</v>
      </c>
      <c r="O510" s="32"/>
    </row>
    <row r="511" spans="1:15" ht="23.45" customHeight="1" x14ac:dyDescent="0.25">
      <c r="A511" s="361"/>
      <c r="B511" s="360"/>
      <c r="C511" s="11"/>
      <c r="D511" s="31" t="s">
        <v>22</v>
      </c>
      <c r="E511" s="24">
        <f>F511+G511+H511+M511+N511</f>
        <v>3220.14</v>
      </c>
      <c r="F511" s="25">
        <v>0</v>
      </c>
      <c r="G511" s="25">
        <v>0</v>
      </c>
      <c r="H511" s="79">
        <v>0</v>
      </c>
      <c r="I511" s="80"/>
      <c r="J511" s="80"/>
      <c r="K511" s="80"/>
      <c r="L511" s="81"/>
      <c r="M511" s="25">
        <v>0</v>
      </c>
      <c r="N511" s="25">
        <f t="shared" ref="N511:N512" si="71">N516</f>
        <v>3220.14</v>
      </c>
      <c r="O511" s="32"/>
    </row>
    <row r="512" spans="1:15" ht="22.5" customHeight="1" x14ac:dyDescent="0.25">
      <c r="A512" s="361"/>
      <c r="B512" s="360"/>
      <c r="C512" s="11"/>
      <c r="D512" s="31" t="s">
        <v>23</v>
      </c>
      <c r="E512" s="24">
        <f>F512+G512+H512+M512+N512</f>
        <v>1540.74</v>
      </c>
      <c r="F512" s="25">
        <v>0</v>
      </c>
      <c r="G512" s="25">
        <v>0</v>
      </c>
      <c r="H512" s="79">
        <v>0</v>
      </c>
      <c r="I512" s="80"/>
      <c r="J512" s="80"/>
      <c r="K512" s="80"/>
      <c r="L512" s="81"/>
      <c r="M512" s="25">
        <v>0</v>
      </c>
      <c r="N512" s="25">
        <f t="shared" si="71"/>
        <v>1540.74</v>
      </c>
      <c r="O512" s="32"/>
    </row>
    <row r="513" spans="1:15" ht="18.95" customHeight="1" x14ac:dyDescent="0.25">
      <c r="A513" s="361"/>
      <c r="B513" s="360"/>
      <c r="C513" s="11"/>
      <c r="D513" s="31" t="s">
        <v>24</v>
      </c>
      <c r="E513" s="24">
        <f>F513+G513+H513+M513+N513</f>
        <v>0</v>
      </c>
      <c r="F513" s="25">
        <v>0</v>
      </c>
      <c r="G513" s="25">
        <v>0</v>
      </c>
      <c r="H513" s="79">
        <v>0</v>
      </c>
      <c r="I513" s="80"/>
      <c r="J513" s="80"/>
      <c r="K513" s="80"/>
      <c r="L513" s="81"/>
      <c r="M513" s="25">
        <v>0</v>
      </c>
      <c r="N513" s="25">
        <v>0</v>
      </c>
      <c r="O513" s="32"/>
    </row>
    <row r="514" spans="1:15" ht="24.95" customHeight="1" x14ac:dyDescent="0.25">
      <c r="A514" s="361"/>
      <c r="B514" s="349" t="s">
        <v>220</v>
      </c>
      <c r="C514" s="11" t="s">
        <v>18</v>
      </c>
      <c r="D514" s="97" t="s">
        <v>19</v>
      </c>
      <c r="E514" s="24">
        <f>SUM(E515:E518)</f>
        <v>6419.74</v>
      </c>
      <c r="F514" s="25">
        <f>F515+F516+F517+F518</f>
        <v>0</v>
      </c>
      <c r="G514" s="25">
        <f>G515+G516+G517+G518</f>
        <v>0</v>
      </c>
      <c r="H514" s="79">
        <f>H515+H516+H517+H518</f>
        <v>0</v>
      </c>
      <c r="I514" s="80"/>
      <c r="J514" s="80"/>
      <c r="K514" s="80"/>
      <c r="L514" s="81"/>
      <c r="M514" s="25">
        <f t="shared" ref="M514:N514" si="72">M515+M516+M517+M518</f>
        <v>0</v>
      </c>
      <c r="N514" s="25">
        <f t="shared" si="72"/>
        <v>6419.74</v>
      </c>
      <c r="O514" s="32"/>
    </row>
    <row r="515" spans="1:15" ht="22.5" customHeight="1" x14ac:dyDescent="0.25">
      <c r="A515" s="361"/>
      <c r="B515" s="351"/>
      <c r="C515" s="11"/>
      <c r="D515" s="31" t="s">
        <v>21</v>
      </c>
      <c r="E515" s="24">
        <f>F515+G515+H515+M515+N515</f>
        <v>1658.86</v>
      </c>
      <c r="F515" s="25">
        <v>0</v>
      </c>
      <c r="G515" s="25">
        <v>0</v>
      </c>
      <c r="H515" s="79">
        <v>0</v>
      </c>
      <c r="I515" s="80"/>
      <c r="J515" s="80"/>
      <c r="K515" s="80"/>
      <c r="L515" s="81"/>
      <c r="M515" s="25">
        <v>0</v>
      </c>
      <c r="N515" s="25">
        <v>1658.86</v>
      </c>
      <c r="O515" s="32"/>
    </row>
    <row r="516" spans="1:15" ht="20.45" customHeight="1" x14ac:dyDescent="0.25">
      <c r="A516" s="361"/>
      <c r="B516" s="351"/>
      <c r="C516" s="11"/>
      <c r="D516" s="31" t="s">
        <v>22</v>
      </c>
      <c r="E516" s="24">
        <f>F516+G516+H516+M516+N516</f>
        <v>3220.14</v>
      </c>
      <c r="F516" s="25">
        <v>0</v>
      </c>
      <c r="G516" s="25">
        <v>0</v>
      </c>
      <c r="H516" s="79">
        <v>0</v>
      </c>
      <c r="I516" s="80"/>
      <c r="J516" s="80"/>
      <c r="K516" s="80"/>
      <c r="L516" s="81"/>
      <c r="M516" s="25">
        <v>0</v>
      </c>
      <c r="N516" s="25">
        <v>3220.14</v>
      </c>
      <c r="O516" s="32"/>
    </row>
    <row r="517" spans="1:15" ht="24.95" customHeight="1" x14ac:dyDescent="0.25">
      <c r="A517" s="361"/>
      <c r="B517" s="351"/>
      <c r="C517" s="11"/>
      <c r="D517" s="31" t="s">
        <v>23</v>
      </c>
      <c r="E517" s="24">
        <f>F517+G517+H517+M517+N517</f>
        <v>1540.74</v>
      </c>
      <c r="F517" s="25">
        <v>0</v>
      </c>
      <c r="G517" s="25">
        <v>0</v>
      </c>
      <c r="H517" s="79">
        <v>0</v>
      </c>
      <c r="I517" s="80"/>
      <c r="J517" s="80"/>
      <c r="K517" s="80"/>
      <c r="L517" s="81"/>
      <c r="M517" s="25">
        <v>0</v>
      </c>
      <c r="N517" s="25">
        <v>1540.74</v>
      </c>
      <c r="O517" s="32"/>
    </row>
    <row r="518" spans="1:15" ht="20.45" customHeight="1" x14ac:dyDescent="0.25">
      <c r="A518" s="361"/>
      <c r="B518" s="353"/>
      <c r="C518" s="11"/>
      <c r="D518" s="31" t="s">
        <v>24</v>
      </c>
      <c r="E518" s="24">
        <f>F518+G518+H518+M518+N518</f>
        <v>0</v>
      </c>
      <c r="F518" s="25">
        <v>0</v>
      </c>
      <c r="G518" s="25">
        <v>0</v>
      </c>
      <c r="H518" s="79">
        <v>0</v>
      </c>
      <c r="I518" s="80"/>
      <c r="J518" s="80"/>
      <c r="K518" s="80"/>
      <c r="L518" s="81"/>
      <c r="M518" s="25">
        <v>0</v>
      </c>
      <c r="N518" s="25">
        <v>0</v>
      </c>
      <c r="O518" s="32"/>
    </row>
    <row r="519" spans="1:15" ht="69" customHeight="1" x14ac:dyDescent="0.25">
      <c r="A519" s="362"/>
      <c r="B519" s="363" t="s">
        <v>221</v>
      </c>
      <c r="C519" s="12"/>
      <c r="D519" s="31"/>
      <c r="E519" s="208">
        <v>0</v>
      </c>
      <c r="F519" s="209">
        <v>0</v>
      </c>
      <c r="G519" s="209">
        <v>0</v>
      </c>
      <c r="H519" s="364">
        <v>0</v>
      </c>
      <c r="I519" s="365"/>
      <c r="J519" s="365"/>
      <c r="K519" s="365"/>
      <c r="L519" s="366"/>
      <c r="M519" s="209">
        <v>0</v>
      </c>
      <c r="N519" s="209">
        <v>0</v>
      </c>
      <c r="O519" s="71"/>
    </row>
    <row r="520" spans="1:15" ht="22.5" customHeight="1" x14ac:dyDescent="0.25">
      <c r="A520" s="252" t="s">
        <v>133</v>
      </c>
      <c r="B520" s="22" t="s">
        <v>222</v>
      </c>
      <c r="C520" s="367"/>
      <c r="D520" s="368" t="s">
        <v>19</v>
      </c>
      <c r="E520" s="159">
        <f>SUM(E521:E524)</f>
        <v>1066054.3812000002</v>
      </c>
      <c r="F520" s="159">
        <f>F521+F522+F523+F524</f>
        <v>182035.36240000001</v>
      </c>
      <c r="G520" s="75">
        <f>G521+G522+G523+G524</f>
        <v>205765.24299</v>
      </c>
      <c r="H520" s="79">
        <f>H521+H522+H523+H524</f>
        <v>243526.69188000003</v>
      </c>
      <c r="I520" s="80"/>
      <c r="J520" s="80"/>
      <c r="K520" s="80"/>
      <c r="L520" s="81"/>
      <c r="M520" s="75">
        <f>M521+M522+M523+M524</f>
        <v>209954.58035</v>
      </c>
      <c r="N520" s="75">
        <f>N521+N522+N523+N524</f>
        <v>224772.50357999999</v>
      </c>
      <c r="O520" s="367"/>
    </row>
    <row r="521" spans="1:15" ht="21" customHeight="1" x14ac:dyDescent="0.25">
      <c r="A521" s="252"/>
      <c r="B521" s="22"/>
      <c r="C521" s="367"/>
      <c r="D521" s="230" t="s">
        <v>21</v>
      </c>
      <c r="E521" s="159">
        <f>F521+G521+H521+M521+N521</f>
        <v>44563.055180000003</v>
      </c>
      <c r="F521" s="159">
        <f>F339+F392+F443</f>
        <v>1345</v>
      </c>
      <c r="G521" s="75">
        <f>G339+G392+G443+G464+G409</f>
        <v>12632.29</v>
      </c>
      <c r="H521" s="79">
        <f>H339+H392+H443+H464+H409+H510</f>
        <v>28926.905180000002</v>
      </c>
      <c r="I521" s="80">
        <f t="shared" ref="I521:L524" si="73">I339+I392+I443</f>
        <v>0</v>
      </c>
      <c r="J521" s="80">
        <f t="shared" si="73"/>
        <v>0</v>
      </c>
      <c r="K521" s="80">
        <f t="shared" si="73"/>
        <v>0</v>
      </c>
      <c r="L521" s="81">
        <f t="shared" si="73"/>
        <v>0</v>
      </c>
      <c r="M521" s="75">
        <f>M339+M392+M443+M409+M510</f>
        <v>0</v>
      </c>
      <c r="N521" s="75">
        <f>N339+N392+N443+N409+N510</f>
        <v>1658.86</v>
      </c>
      <c r="O521" s="367"/>
    </row>
    <row r="522" spans="1:15" ht="21" x14ac:dyDescent="0.25">
      <c r="A522" s="252"/>
      <c r="B522" s="22"/>
      <c r="C522" s="367"/>
      <c r="D522" s="230" t="s">
        <v>22</v>
      </c>
      <c r="E522" s="159">
        <f>F522+G522+H522+M522+N522</f>
        <v>7255.1399999999994</v>
      </c>
      <c r="F522" s="159">
        <f>F340+F393+F444</f>
        <v>4035</v>
      </c>
      <c r="G522" s="75">
        <f>G340+G393+G444+G465+G410</f>
        <v>0</v>
      </c>
      <c r="H522" s="79">
        <f>H340+H393+H444+H465+H410</f>
        <v>0</v>
      </c>
      <c r="I522" s="80">
        <f t="shared" si="73"/>
        <v>0</v>
      </c>
      <c r="J522" s="80">
        <f t="shared" si="73"/>
        <v>0</v>
      </c>
      <c r="K522" s="80">
        <f t="shared" si="73"/>
        <v>0</v>
      </c>
      <c r="L522" s="81">
        <f t="shared" si="73"/>
        <v>0</v>
      </c>
      <c r="M522" s="75">
        <f>M340+M393+M444</f>
        <v>0</v>
      </c>
      <c r="N522" s="75">
        <f>N340+N393+N444+N410+N511</f>
        <v>3220.14</v>
      </c>
      <c r="O522" s="367"/>
    </row>
    <row r="523" spans="1:15" ht="22.5" customHeight="1" x14ac:dyDescent="0.25">
      <c r="A523" s="252"/>
      <c r="B523" s="22"/>
      <c r="C523" s="367"/>
      <c r="D523" s="230" t="s">
        <v>23</v>
      </c>
      <c r="E523" s="159">
        <f>F523+G523+H523+M523+N523</f>
        <v>1013916.1860200001</v>
      </c>
      <c r="F523" s="159">
        <f>F341+F394+F445</f>
        <v>176655.36240000001</v>
      </c>
      <c r="G523" s="75">
        <f>G341+G394+G445+G466+G411</f>
        <v>193132.95298999999</v>
      </c>
      <c r="H523" s="79">
        <f>H341+H394+H445+H466+H411</f>
        <v>214279.78670000003</v>
      </c>
      <c r="I523" s="80">
        <f t="shared" si="73"/>
        <v>0</v>
      </c>
      <c r="J523" s="80">
        <f t="shared" si="73"/>
        <v>0</v>
      </c>
      <c r="K523" s="80">
        <f t="shared" si="73"/>
        <v>0</v>
      </c>
      <c r="L523" s="81">
        <f t="shared" si="73"/>
        <v>0</v>
      </c>
      <c r="M523" s="75">
        <f>M341+M394+M445</f>
        <v>209954.58035</v>
      </c>
      <c r="N523" s="75">
        <f>N341+N394+N445+N411+N512</f>
        <v>219893.50357999999</v>
      </c>
      <c r="O523" s="367"/>
    </row>
    <row r="524" spans="1:15" ht="19.5" customHeight="1" x14ac:dyDescent="0.25">
      <c r="A524" s="252"/>
      <c r="B524" s="22"/>
      <c r="C524" s="367"/>
      <c r="D524" s="230" t="s">
        <v>24</v>
      </c>
      <c r="E524" s="75">
        <f>F524+G524+H524+M524+N524</f>
        <v>320</v>
      </c>
      <c r="F524" s="75">
        <f>F342+F395+F446</f>
        <v>0</v>
      </c>
      <c r="G524" s="75">
        <f>G342+G395+G446+G467+G412</f>
        <v>0</v>
      </c>
      <c r="H524" s="79">
        <f>H342+H395+H446+H467+H412</f>
        <v>320</v>
      </c>
      <c r="I524" s="80">
        <f t="shared" si="73"/>
        <v>0</v>
      </c>
      <c r="J524" s="80">
        <f t="shared" si="73"/>
        <v>0</v>
      </c>
      <c r="K524" s="80">
        <f t="shared" si="73"/>
        <v>0</v>
      </c>
      <c r="L524" s="81">
        <f t="shared" si="73"/>
        <v>0</v>
      </c>
      <c r="M524" s="75">
        <f>M342+M395+M446</f>
        <v>0</v>
      </c>
      <c r="N524" s="75">
        <f>N342+N395+N446+N412</f>
        <v>0</v>
      </c>
      <c r="O524" s="367"/>
    </row>
    <row r="525" spans="1:15" ht="18.75" x14ac:dyDescent="0.25">
      <c r="A525" s="7"/>
      <c r="B525" s="369"/>
      <c r="C525" s="369"/>
      <c r="D525" s="369"/>
      <c r="E525" s="369"/>
      <c r="F525" s="369"/>
      <c r="G525" s="369"/>
      <c r="H525" s="369"/>
      <c r="I525" s="369"/>
      <c r="J525" s="369"/>
      <c r="K525" s="369"/>
      <c r="L525" s="369"/>
      <c r="M525" s="369"/>
      <c r="N525" s="369"/>
      <c r="O525" s="369"/>
    </row>
    <row r="526" spans="1:15" ht="18.75" hidden="1" customHeight="1" x14ac:dyDescent="0.25">
      <c r="A526" s="7"/>
      <c r="B526" s="6" t="s">
        <v>223</v>
      </c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6.5" hidden="1" customHeight="1" x14ac:dyDescent="0.25">
      <c r="A527" s="7"/>
      <c r="B527" s="249"/>
      <c r="C527" s="249"/>
      <c r="D527" s="249"/>
      <c r="E527" s="249"/>
      <c r="F527" s="249"/>
      <c r="G527" s="249"/>
      <c r="H527" s="249"/>
      <c r="I527" s="249"/>
      <c r="J527" s="249"/>
      <c r="K527" s="249"/>
      <c r="L527" s="249"/>
      <c r="M527" s="249"/>
      <c r="N527" s="249"/>
      <c r="O527" s="249"/>
    </row>
    <row r="528" spans="1:15" ht="31.5" hidden="1" customHeight="1" x14ac:dyDescent="0.25">
      <c r="A528" s="8" t="s">
        <v>2</v>
      </c>
      <c r="B528" s="11" t="s">
        <v>3</v>
      </c>
      <c r="C528" s="10" t="s">
        <v>44</v>
      </c>
      <c r="D528" s="10" t="s">
        <v>5</v>
      </c>
      <c r="E528" s="11" t="s">
        <v>45</v>
      </c>
      <c r="F528" s="12"/>
      <c r="G528" s="12"/>
      <c r="H528" s="11" t="s">
        <v>7</v>
      </c>
      <c r="I528" s="11"/>
      <c r="J528" s="11"/>
      <c r="K528" s="11"/>
      <c r="L528" s="11"/>
      <c r="M528" s="11"/>
      <c r="N528" s="11"/>
      <c r="O528" s="11" t="s">
        <v>224</v>
      </c>
    </row>
    <row r="529" spans="1:15" ht="15.75" hidden="1" customHeight="1" x14ac:dyDescent="0.25">
      <c r="A529" s="8"/>
      <c r="B529" s="11"/>
      <c r="C529" s="10"/>
      <c r="D529" s="10"/>
      <c r="E529" s="11"/>
      <c r="F529" s="12"/>
      <c r="G529" s="12"/>
      <c r="H529" s="13" t="s">
        <v>9</v>
      </c>
      <c r="I529" s="13"/>
      <c r="J529" s="13"/>
      <c r="K529" s="13"/>
      <c r="L529" s="13"/>
      <c r="M529" s="237" t="s">
        <v>12</v>
      </c>
      <c r="N529" s="237" t="s">
        <v>13</v>
      </c>
      <c r="O529" s="11"/>
    </row>
    <row r="530" spans="1:15" hidden="1" x14ac:dyDescent="0.25">
      <c r="A530" s="14">
        <v>1</v>
      </c>
      <c r="B530" s="12">
        <v>2</v>
      </c>
      <c r="C530" s="16">
        <v>3</v>
      </c>
      <c r="D530" s="16">
        <v>4</v>
      </c>
      <c r="E530" s="12">
        <v>5</v>
      </c>
      <c r="F530" s="12"/>
      <c r="G530" s="12"/>
      <c r="H530" s="13">
        <v>6</v>
      </c>
      <c r="I530" s="13"/>
      <c r="J530" s="13"/>
      <c r="K530" s="13"/>
      <c r="L530" s="13"/>
      <c r="M530" s="17">
        <v>9</v>
      </c>
      <c r="N530" s="17">
        <v>10</v>
      </c>
      <c r="O530" s="12">
        <v>11</v>
      </c>
    </row>
    <row r="531" spans="1:15" ht="44.25" hidden="1" customHeight="1" x14ac:dyDescent="0.25">
      <c r="A531" s="238"/>
      <c r="B531" s="19" t="s">
        <v>225</v>
      </c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20" t="s">
        <v>16</v>
      </c>
    </row>
    <row r="532" spans="1:15" ht="17.25" hidden="1" customHeight="1" x14ac:dyDescent="0.25">
      <c r="A532" s="78" t="s">
        <v>47</v>
      </c>
      <c r="B532" s="370" t="s">
        <v>226</v>
      </c>
      <c r="C532" s="11" t="s">
        <v>18</v>
      </c>
      <c r="D532" s="23" t="s">
        <v>19</v>
      </c>
      <c r="E532" s="371">
        <f>E533+E534+E535+E536</f>
        <v>0</v>
      </c>
      <c r="F532" s="372"/>
      <c r="G532" s="372"/>
      <c r="H532" s="373">
        <f>H533+H534+H535+H536</f>
        <v>0</v>
      </c>
      <c r="I532" s="373"/>
      <c r="J532" s="373"/>
      <c r="K532" s="373"/>
      <c r="L532" s="373"/>
      <c r="M532" s="374">
        <f>M533+M534+M535+M536</f>
        <v>0</v>
      </c>
      <c r="N532" s="374">
        <f>N533+N534+N535+N536</f>
        <v>0</v>
      </c>
      <c r="O532" s="375"/>
    </row>
    <row r="533" spans="1:15" ht="22.5" hidden="1" x14ac:dyDescent="0.25">
      <c r="A533" s="78"/>
      <c r="B533" s="370"/>
      <c r="C533" s="11"/>
      <c r="D533" s="31" t="s">
        <v>21</v>
      </c>
      <c r="E533" s="371">
        <f>SUM(H533:N533)</f>
        <v>0</v>
      </c>
      <c r="F533" s="372"/>
      <c r="G533" s="372"/>
      <c r="H533" s="373">
        <f>H543</f>
        <v>0</v>
      </c>
      <c r="I533" s="373"/>
      <c r="J533" s="373"/>
      <c r="K533" s="373"/>
      <c r="L533" s="373"/>
      <c r="M533" s="374">
        <f t="shared" ref="M533:N536" si="74">M543</f>
        <v>0</v>
      </c>
      <c r="N533" s="374">
        <f t="shared" si="74"/>
        <v>0</v>
      </c>
      <c r="O533" s="375"/>
    </row>
    <row r="534" spans="1:15" ht="18.75" hidden="1" x14ac:dyDescent="0.25">
      <c r="A534" s="78"/>
      <c r="B534" s="370"/>
      <c r="C534" s="11"/>
      <c r="D534" s="31" t="s">
        <v>22</v>
      </c>
      <c r="E534" s="371">
        <f>SUM(H534:N534)</f>
        <v>0</v>
      </c>
      <c r="F534" s="372"/>
      <c r="G534" s="372"/>
      <c r="H534" s="373">
        <f>H544</f>
        <v>0</v>
      </c>
      <c r="I534" s="373"/>
      <c r="J534" s="373"/>
      <c r="K534" s="373"/>
      <c r="L534" s="373"/>
      <c r="M534" s="374">
        <f t="shared" si="74"/>
        <v>0</v>
      </c>
      <c r="N534" s="374">
        <f t="shared" si="74"/>
        <v>0</v>
      </c>
      <c r="O534" s="375"/>
    </row>
    <row r="535" spans="1:15" ht="22.5" hidden="1" x14ac:dyDescent="0.25">
      <c r="A535" s="78"/>
      <c r="B535" s="370"/>
      <c r="C535" s="11"/>
      <c r="D535" s="31" t="s">
        <v>23</v>
      </c>
      <c r="E535" s="371">
        <f>SUM(H535:N535)</f>
        <v>0</v>
      </c>
      <c r="F535" s="372"/>
      <c r="G535" s="372"/>
      <c r="H535" s="373">
        <f>H545</f>
        <v>0</v>
      </c>
      <c r="I535" s="373"/>
      <c r="J535" s="373"/>
      <c r="K535" s="373"/>
      <c r="L535" s="373"/>
      <c r="M535" s="374">
        <f t="shared" si="74"/>
        <v>0</v>
      </c>
      <c r="N535" s="374">
        <f t="shared" si="74"/>
        <v>0</v>
      </c>
      <c r="O535" s="375"/>
    </row>
    <row r="536" spans="1:15" ht="18.75" hidden="1" x14ac:dyDescent="0.25">
      <c r="A536" s="78"/>
      <c r="B536" s="370"/>
      <c r="C536" s="11"/>
      <c r="D536" s="31" t="s">
        <v>24</v>
      </c>
      <c r="E536" s="371">
        <f>SUM(H536:N536)</f>
        <v>0</v>
      </c>
      <c r="F536" s="372"/>
      <c r="G536" s="372"/>
      <c r="H536" s="373">
        <f>H546</f>
        <v>0</v>
      </c>
      <c r="I536" s="373"/>
      <c r="J536" s="373"/>
      <c r="K536" s="373"/>
      <c r="L536" s="373"/>
      <c r="M536" s="374">
        <f t="shared" si="74"/>
        <v>0</v>
      </c>
      <c r="N536" s="374">
        <f t="shared" si="74"/>
        <v>0</v>
      </c>
      <c r="O536" s="375"/>
    </row>
    <row r="537" spans="1:15" ht="17.25" hidden="1" customHeight="1" x14ac:dyDescent="0.25">
      <c r="A537" s="78" t="s">
        <v>41</v>
      </c>
      <c r="B537" s="370" t="s">
        <v>227</v>
      </c>
      <c r="C537" s="11" t="s">
        <v>18</v>
      </c>
      <c r="D537" s="376" t="s">
        <v>19</v>
      </c>
      <c r="E537" s="371">
        <f>E538+E539+E540+E541</f>
        <v>0</v>
      </c>
      <c r="F537" s="372"/>
      <c r="G537" s="372"/>
      <c r="H537" s="373">
        <f>H538+H539+H540+H541</f>
        <v>0</v>
      </c>
      <c r="I537" s="373"/>
      <c r="J537" s="373"/>
      <c r="K537" s="373"/>
      <c r="L537" s="373"/>
      <c r="M537" s="374">
        <f>M538+M539+M540+M541</f>
        <v>0</v>
      </c>
      <c r="N537" s="374">
        <f>N538+N539+N540+N541</f>
        <v>0</v>
      </c>
      <c r="O537" s="375"/>
    </row>
    <row r="538" spans="1:15" ht="18.75" hidden="1" x14ac:dyDescent="0.25">
      <c r="A538" s="78"/>
      <c r="B538" s="370"/>
      <c r="C538" s="11"/>
      <c r="D538" s="377" t="s">
        <v>22</v>
      </c>
      <c r="E538" s="371">
        <f>SUM(H538:M538)</f>
        <v>0</v>
      </c>
      <c r="F538" s="372"/>
      <c r="G538" s="372"/>
      <c r="H538" s="373">
        <v>0</v>
      </c>
      <c r="I538" s="373"/>
      <c r="J538" s="373"/>
      <c r="K538" s="373"/>
      <c r="L538" s="373"/>
      <c r="M538" s="374">
        <v>0</v>
      </c>
      <c r="N538" s="374">
        <v>0</v>
      </c>
      <c r="O538" s="375"/>
    </row>
    <row r="539" spans="1:15" ht="22.5" hidden="1" x14ac:dyDescent="0.25">
      <c r="A539" s="78"/>
      <c r="B539" s="370"/>
      <c r="C539" s="11"/>
      <c r="D539" s="377" t="s">
        <v>21</v>
      </c>
      <c r="E539" s="371">
        <f>SUM(H539:M539)</f>
        <v>0</v>
      </c>
      <c r="F539" s="372"/>
      <c r="G539" s="372"/>
      <c r="H539" s="373">
        <v>0</v>
      </c>
      <c r="I539" s="373"/>
      <c r="J539" s="373"/>
      <c r="K539" s="373"/>
      <c r="L539" s="373"/>
      <c r="M539" s="374">
        <v>0</v>
      </c>
      <c r="N539" s="374">
        <v>0</v>
      </c>
      <c r="O539" s="375"/>
    </row>
    <row r="540" spans="1:15" ht="22.5" hidden="1" x14ac:dyDescent="0.25">
      <c r="A540" s="78"/>
      <c r="B540" s="370"/>
      <c r="C540" s="11"/>
      <c r="D540" s="377" t="s">
        <v>23</v>
      </c>
      <c r="E540" s="371">
        <f>SUM(H540:N540)</f>
        <v>0</v>
      </c>
      <c r="F540" s="372"/>
      <c r="G540" s="372"/>
      <c r="H540" s="373">
        <v>0</v>
      </c>
      <c r="I540" s="373"/>
      <c r="J540" s="373"/>
      <c r="K540" s="373"/>
      <c r="L540" s="373"/>
      <c r="M540" s="374">
        <v>0</v>
      </c>
      <c r="N540" s="374">
        <v>0</v>
      </c>
      <c r="O540" s="375"/>
    </row>
    <row r="541" spans="1:15" ht="18.75" hidden="1" x14ac:dyDescent="0.25">
      <c r="A541" s="78"/>
      <c r="B541" s="370"/>
      <c r="C541" s="11"/>
      <c r="D541" s="377" t="s">
        <v>24</v>
      </c>
      <c r="E541" s="371">
        <f>SUM(H541:M541)</f>
        <v>0</v>
      </c>
      <c r="F541" s="372"/>
      <c r="G541" s="372"/>
      <c r="H541" s="373">
        <v>0</v>
      </c>
      <c r="I541" s="373"/>
      <c r="J541" s="373"/>
      <c r="K541" s="373"/>
      <c r="L541" s="373"/>
      <c r="M541" s="374">
        <v>0</v>
      </c>
      <c r="N541" s="374">
        <v>0</v>
      </c>
      <c r="O541" s="375"/>
    </row>
    <row r="542" spans="1:15" ht="17.25" hidden="1" customHeight="1" x14ac:dyDescent="0.25">
      <c r="A542" s="78" t="s">
        <v>35</v>
      </c>
      <c r="B542" s="370"/>
      <c r="C542" s="378" t="s">
        <v>228</v>
      </c>
      <c r="D542" s="23" t="s">
        <v>19</v>
      </c>
      <c r="E542" s="371">
        <f>E543+E544+E545+E546</f>
        <v>0</v>
      </c>
      <c r="F542" s="372"/>
      <c r="G542" s="372"/>
      <c r="H542" s="373">
        <f>H543+H544+H545+H546</f>
        <v>0</v>
      </c>
      <c r="I542" s="373"/>
      <c r="J542" s="373"/>
      <c r="K542" s="373"/>
      <c r="L542" s="373"/>
      <c r="M542" s="374">
        <f>M543+M544+M545+M546</f>
        <v>0</v>
      </c>
      <c r="N542" s="374">
        <f>N543+N544+N545+N546</f>
        <v>0</v>
      </c>
      <c r="O542" s="379" t="s">
        <v>16</v>
      </c>
    </row>
    <row r="543" spans="1:15" ht="22.5" hidden="1" x14ac:dyDescent="0.25">
      <c r="A543" s="78"/>
      <c r="B543" s="370"/>
      <c r="C543" s="378"/>
      <c r="D543" s="31" t="s">
        <v>21</v>
      </c>
      <c r="E543" s="371">
        <f>SUM(H543:M543)</f>
        <v>0</v>
      </c>
      <c r="F543" s="372"/>
      <c r="G543" s="372"/>
      <c r="H543" s="373">
        <v>0</v>
      </c>
      <c r="I543" s="373"/>
      <c r="J543" s="373"/>
      <c r="K543" s="373"/>
      <c r="L543" s="373"/>
      <c r="M543" s="374">
        <v>0</v>
      </c>
      <c r="N543" s="374">
        <v>0</v>
      </c>
      <c r="O543" s="379"/>
    </row>
    <row r="544" spans="1:15" ht="18.75" hidden="1" x14ac:dyDescent="0.25">
      <c r="A544" s="78"/>
      <c r="B544" s="370"/>
      <c r="C544" s="378"/>
      <c r="D544" s="31" t="s">
        <v>22</v>
      </c>
      <c r="E544" s="371">
        <f>SUM(H544:M544)</f>
        <v>0</v>
      </c>
      <c r="F544" s="372"/>
      <c r="G544" s="372"/>
      <c r="H544" s="373">
        <v>0</v>
      </c>
      <c r="I544" s="373"/>
      <c r="J544" s="373"/>
      <c r="K544" s="373"/>
      <c r="L544" s="373"/>
      <c r="M544" s="374">
        <v>0</v>
      </c>
      <c r="N544" s="374">
        <v>0</v>
      </c>
      <c r="O544" s="379"/>
    </row>
    <row r="545" spans="1:15" ht="22.5" hidden="1" x14ac:dyDescent="0.25">
      <c r="A545" s="78"/>
      <c r="B545" s="370"/>
      <c r="C545" s="378"/>
      <c r="D545" s="31" t="s">
        <v>23</v>
      </c>
      <c r="E545" s="371">
        <f>SUM(H545:N545)</f>
        <v>0</v>
      </c>
      <c r="F545" s="372"/>
      <c r="G545" s="372"/>
      <c r="H545" s="373">
        <v>0</v>
      </c>
      <c r="I545" s="373"/>
      <c r="J545" s="373"/>
      <c r="K545" s="373"/>
      <c r="L545" s="373"/>
      <c r="M545" s="374">
        <f>4000*0</f>
        <v>0</v>
      </c>
      <c r="N545" s="374"/>
      <c r="O545" s="379"/>
    </row>
    <row r="546" spans="1:15" ht="18.75" hidden="1" x14ac:dyDescent="0.25">
      <c r="A546" s="78"/>
      <c r="B546" s="370"/>
      <c r="C546" s="378"/>
      <c r="D546" s="31" t="s">
        <v>24</v>
      </c>
      <c r="E546" s="371">
        <f>SUM(H546:M546)</f>
        <v>0</v>
      </c>
      <c r="F546" s="372"/>
      <c r="G546" s="372"/>
      <c r="H546" s="373">
        <v>0</v>
      </c>
      <c r="I546" s="373"/>
      <c r="J546" s="373"/>
      <c r="K546" s="373"/>
      <c r="L546" s="373"/>
      <c r="M546" s="374">
        <v>0</v>
      </c>
      <c r="N546" s="374">
        <v>0</v>
      </c>
      <c r="O546" s="379"/>
    </row>
    <row r="547" spans="1:15" ht="17.25" hidden="1" customHeight="1" x14ac:dyDescent="0.25">
      <c r="A547" s="245" t="s">
        <v>95</v>
      </c>
      <c r="B547" s="380" t="s">
        <v>229</v>
      </c>
      <c r="C547" s="381"/>
      <c r="D547" s="23" t="s">
        <v>19</v>
      </c>
      <c r="E547" s="371">
        <f>E548+E549+E550+E551</f>
        <v>0</v>
      </c>
      <c r="F547" s="372"/>
      <c r="G547" s="372"/>
      <c r="H547" s="373">
        <f>H548+H549+H550+H551</f>
        <v>0</v>
      </c>
      <c r="I547" s="373"/>
      <c r="J547" s="373"/>
      <c r="K547" s="373"/>
      <c r="L547" s="373"/>
      <c r="M547" s="382">
        <f>M548+M549+M550+M551</f>
        <v>0</v>
      </c>
      <c r="N547" s="382">
        <f>N548+N549+N550+N551</f>
        <v>0</v>
      </c>
      <c r="O547" s="375"/>
    </row>
    <row r="548" spans="1:15" ht="22.5" hidden="1" x14ac:dyDescent="0.25">
      <c r="A548" s="245"/>
      <c r="B548" s="380"/>
      <c r="C548" s="381"/>
      <c r="D548" s="31" t="s">
        <v>21</v>
      </c>
      <c r="E548" s="371">
        <f>SUM(H548:N548)</f>
        <v>0</v>
      </c>
      <c r="F548" s="372"/>
      <c r="G548" s="372"/>
      <c r="H548" s="373">
        <f>H533</f>
        <v>0</v>
      </c>
      <c r="I548" s="373"/>
      <c r="J548" s="373"/>
      <c r="K548" s="373"/>
      <c r="L548" s="373"/>
      <c r="M548" s="382">
        <f t="shared" ref="M548:N551" si="75">M533</f>
        <v>0</v>
      </c>
      <c r="N548" s="382">
        <f t="shared" si="75"/>
        <v>0</v>
      </c>
      <c r="O548" s="375"/>
    </row>
    <row r="549" spans="1:15" ht="18.75" hidden="1" x14ac:dyDescent="0.25">
      <c r="A549" s="245"/>
      <c r="B549" s="380"/>
      <c r="C549" s="381"/>
      <c r="D549" s="31" t="s">
        <v>22</v>
      </c>
      <c r="E549" s="371">
        <f>SUM(H549:N549)</f>
        <v>0</v>
      </c>
      <c r="F549" s="372"/>
      <c r="G549" s="372"/>
      <c r="H549" s="373">
        <f>H534</f>
        <v>0</v>
      </c>
      <c r="I549" s="373"/>
      <c r="J549" s="373"/>
      <c r="K549" s="373"/>
      <c r="L549" s="373"/>
      <c r="M549" s="382">
        <f t="shared" si="75"/>
        <v>0</v>
      </c>
      <c r="N549" s="382">
        <f t="shared" si="75"/>
        <v>0</v>
      </c>
      <c r="O549" s="375"/>
    </row>
    <row r="550" spans="1:15" ht="22.5" hidden="1" x14ac:dyDescent="0.25">
      <c r="A550" s="245"/>
      <c r="B550" s="380"/>
      <c r="C550" s="381"/>
      <c r="D550" s="31" t="s">
        <v>23</v>
      </c>
      <c r="E550" s="371">
        <f>SUM(H550:N550)</f>
        <v>0</v>
      </c>
      <c r="F550" s="372"/>
      <c r="G550" s="372"/>
      <c r="H550" s="373">
        <f>H535</f>
        <v>0</v>
      </c>
      <c r="I550" s="373"/>
      <c r="J550" s="373"/>
      <c r="K550" s="373"/>
      <c r="L550" s="373"/>
      <c r="M550" s="382">
        <f t="shared" si="75"/>
        <v>0</v>
      </c>
      <c r="N550" s="382">
        <f t="shared" si="75"/>
        <v>0</v>
      </c>
      <c r="O550" s="375"/>
    </row>
    <row r="551" spans="1:15" ht="18.75" hidden="1" x14ac:dyDescent="0.25">
      <c r="A551" s="245"/>
      <c r="B551" s="380"/>
      <c r="C551" s="381"/>
      <c r="D551" s="31" t="s">
        <v>24</v>
      </c>
      <c r="E551" s="371">
        <f>SUM(H551:N551)</f>
        <v>0</v>
      </c>
      <c r="F551" s="372"/>
      <c r="G551" s="372"/>
      <c r="H551" s="373">
        <f>H536</f>
        <v>0</v>
      </c>
      <c r="I551" s="373"/>
      <c r="J551" s="373"/>
      <c r="K551" s="373"/>
      <c r="L551" s="373"/>
      <c r="M551" s="382">
        <f t="shared" si="75"/>
        <v>0</v>
      </c>
      <c r="N551" s="382">
        <f t="shared" si="75"/>
        <v>0</v>
      </c>
      <c r="O551" s="375"/>
    </row>
    <row r="552" spans="1:15" ht="18.75" x14ac:dyDescent="0.25">
      <c r="A552" s="7"/>
      <c r="B552" s="383"/>
      <c r="C552" s="384"/>
      <c r="D552" s="385"/>
      <c r="E552" s="384"/>
      <c r="F552" s="386"/>
      <c r="G552" s="386"/>
      <c r="H552" s="384"/>
      <c r="I552" s="384"/>
      <c r="J552" s="384"/>
      <c r="K552" s="384"/>
      <c r="L552" s="384"/>
      <c r="M552" s="387"/>
      <c r="N552" s="387"/>
      <c r="O552" s="384"/>
    </row>
    <row r="553" spans="1:15" ht="18.75" x14ac:dyDescent="0.25">
      <c r="A553" s="7"/>
      <c r="B553" s="6" t="s">
        <v>230</v>
      </c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x14ac:dyDescent="0.25">
      <c r="A554" s="7"/>
      <c r="B554" s="249"/>
      <c r="C554" s="249"/>
      <c r="D554" s="249"/>
      <c r="E554" s="249"/>
      <c r="F554" s="249"/>
      <c r="G554" s="249"/>
      <c r="H554" s="249"/>
      <c r="I554" s="249"/>
      <c r="J554" s="249"/>
      <c r="K554" s="249"/>
      <c r="L554" s="249"/>
      <c r="M554" s="249"/>
      <c r="N554" s="249"/>
      <c r="O554" s="249"/>
    </row>
    <row r="555" spans="1:15" ht="49.5" customHeight="1" x14ac:dyDescent="0.25">
      <c r="A555" s="8" t="s">
        <v>2</v>
      </c>
      <c r="B555" s="11" t="s">
        <v>3</v>
      </c>
      <c r="C555" s="10" t="s">
        <v>44</v>
      </c>
      <c r="D555" s="10" t="s">
        <v>5</v>
      </c>
      <c r="E555" s="11" t="s">
        <v>45</v>
      </c>
      <c r="F555" s="12"/>
      <c r="G555" s="12"/>
      <c r="H555" s="11" t="s">
        <v>7</v>
      </c>
      <c r="I555" s="11"/>
      <c r="J555" s="11"/>
      <c r="K555" s="11"/>
      <c r="L555" s="11"/>
      <c r="M555" s="11"/>
      <c r="N555" s="11"/>
      <c r="O555" s="11" t="s">
        <v>8</v>
      </c>
    </row>
    <row r="556" spans="1:15" ht="15.75" customHeight="1" x14ac:dyDescent="0.25">
      <c r="A556" s="8"/>
      <c r="B556" s="11"/>
      <c r="C556" s="10"/>
      <c r="D556" s="10"/>
      <c r="E556" s="11"/>
      <c r="F556" s="12" t="s">
        <v>231</v>
      </c>
      <c r="G556" s="12" t="s">
        <v>232</v>
      </c>
      <c r="H556" s="13">
        <v>2025</v>
      </c>
      <c r="I556" s="13"/>
      <c r="J556" s="13"/>
      <c r="K556" s="13"/>
      <c r="L556" s="13"/>
      <c r="M556" s="237" t="s">
        <v>12</v>
      </c>
      <c r="N556" s="237" t="s">
        <v>13</v>
      </c>
      <c r="O556" s="11"/>
    </row>
    <row r="557" spans="1:15" x14ac:dyDescent="0.25">
      <c r="A557" s="14">
        <v>1</v>
      </c>
      <c r="B557" s="12">
        <v>2</v>
      </c>
      <c r="C557" s="16">
        <v>3</v>
      </c>
      <c r="D557" s="16">
        <v>4</v>
      </c>
      <c r="E557" s="12">
        <v>5</v>
      </c>
      <c r="F557" s="12">
        <v>6</v>
      </c>
      <c r="G557" s="12">
        <v>7</v>
      </c>
      <c r="H557" s="13">
        <v>8</v>
      </c>
      <c r="I557" s="13"/>
      <c r="J557" s="13"/>
      <c r="K557" s="13"/>
      <c r="L557" s="13"/>
      <c r="M557" s="17">
        <v>9</v>
      </c>
      <c r="N557" s="17">
        <v>10</v>
      </c>
      <c r="O557" s="12">
        <v>11</v>
      </c>
    </row>
    <row r="558" spans="1:15" ht="57.75" customHeight="1" x14ac:dyDescent="0.25">
      <c r="A558" s="238"/>
      <c r="B558" s="19" t="s">
        <v>233</v>
      </c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20" t="s">
        <v>16</v>
      </c>
    </row>
    <row r="559" spans="1:15" ht="15.75" customHeight="1" x14ac:dyDescent="0.25">
      <c r="A559" s="78" t="s">
        <v>47</v>
      </c>
      <c r="B559" s="388" t="s">
        <v>234</v>
      </c>
      <c r="C559" s="11" t="s">
        <v>18</v>
      </c>
      <c r="D559" s="97" t="s">
        <v>19</v>
      </c>
      <c r="E559" s="144">
        <f>E560+E561+E562+E563</f>
        <v>27343</v>
      </c>
      <c r="F559" s="87">
        <f>F560+F561+F562+F563</f>
        <v>500</v>
      </c>
      <c r="G559" s="25">
        <f>G560+G561+G562+G563</f>
        <v>5950</v>
      </c>
      <c r="H559" s="98">
        <f>H560+H561+H562+H563</f>
        <v>12763</v>
      </c>
      <c r="I559" s="98"/>
      <c r="J559" s="98"/>
      <c r="K559" s="98"/>
      <c r="L559" s="98"/>
      <c r="M559" s="25">
        <f>M560+M561+M562+M563</f>
        <v>7130</v>
      </c>
      <c r="N559" s="25">
        <f>N560+N561+N562+N563</f>
        <v>1000</v>
      </c>
      <c r="O559" s="30" t="s">
        <v>235</v>
      </c>
    </row>
    <row r="560" spans="1:15" ht="22.5" customHeight="1" x14ac:dyDescent="0.25">
      <c r="A560" s="78"/>
      <c r="B560" s="388"/>
      <c r="C560" s="11"/>
      <c r="D560" s="31" t="s">
        <v>21</v>
      </c>
      <c r="E560" s="144">
        <f>F560+G560+H560+M560+N560</f>
        <v>0</v>
      </c>
      <c r="F560" s="87">
        <f t="shared" ref="F560:H563" si="76">F570</f>
        <v>0</v>
      </c>
      <c r="G560" s="25">
        <f t="shared" si="76"/>
        <v>0</v>
      </c>
      <c r="H560" s="98">
        <f t="shared" si="76"/>
        <v>0</v>
      </c>
      <c r="I560" s="98"/>
      <c r="J560" s="98"/>
      <c r="K560" s="98"/>
      <c r="L560" s="98"/>
      <c r="M560" s="25">
        <f t="shared" ref="M560:N563" si="77">M570</f>
        <v>0</v>
      </c>
      <c r="N560" s="25">
        <f t="shared" si="77"/>
        <v>0</v>
      </c>
      <c r="O560" s="32"/>
    </row>
    <row r="561" spans="1:15" ht="18.75" x14ac:dyDescent="0.25">
      <c r="A561" s="78"/>
      <c r="B561" s="388"/>
      <c r="C561" s="11"/>
      <c r="D561" s="31" t="s">
        <v>22</v>
      </c>
      <c r="E561" s="144">
        <f>F561+G561+H561+M561+N561</f>
        <v>0</v>
      </c>
      <c r="F561" s="87">
        <f t="shared" si="76"/>
        <v>0</v>
      </c>
      <c r="G561" s="25">
        <f t="shared" si="76"/>
        <v>0</v>
      </c>
      <c r="H561" s="98">
        <f t="shared" si="76"/>
        <v>0</v>
      </c>
      <c r="I561" s="98"/>
      <c r="J561" s="98"/>
      <c r="K561" s="98"/>
      <c r="L561" s="98"/>
      <c r="M561" s="25">
        <f t="shared" si="77"/>
        <v>0</v>
      </c>
      <c r="N561" s="25">
        <f t="shared" si="77"/>
        <v>0</v>
      </c>
      <c r="O561" s="32"/>
    </row>
    <row r="562" spans="1:15" ht="21" customHeight="1" x14ac:dyDescent="0.25">
      <c r="A562" s="78"/>
      <c r="B562" s="388"/>
      <c r="C562" s="11"/>
      <c r="D562" s="31" t="s">
        <v>23</v>
      </c>
      <c r="E562" s="144">
        <f>F562+G562+H562+M562+N562</f>
        <v>27343</v>
      </c>
      <c r="F562" s="87">
        <f t="shared" si="76"/>
        <v>500</v>
      </c>
      <c r="G562" s="25">
        <f t="shared" si="76"/>
        <v>5950</v>
      </c>
      <c r="H562" s="98">
        <f t="shared" si="76"/>
        <v>12763</v>
      </c>
      <c r="I562" s="98"/>
      <c r="J562" s="98"/>
      <c r="K562" s="98"/>
      <c r="L562" s="98"/>
      <c r="M562" s="25">
        <f t="shared" si="77"/>
        <v>7130</v>
      </c>
      <c r="N562" s="25">
        <f t="shared" si="77"/>
        <v>1000</v>
      </c>
      <c r="O562" s="32"/>
    </row>
    <row r="563" spans="1:15" ht="18.75" x14ac:dyDescent="0.25">
      <c r="A563" s="78"/>
      <c r="B563" s="388"/>
      <c r="C563" s="11"/>
      <c r="D563" s="31" t="s">
        <v>24</v>
      </c>
      <c r="E563" s="144">
        <f>F563+G563+H563+M563+N563</f>
        <v>0</v>
      </c>
      <c r="F563" s="87">
        <f t="shared" si="76"/>
        <v>0</v>
      </c>
      <c r="G563" s="25">
        <f t="shared" si="76"/>
        <v>0</v>
      </c>
      <c r="H563" s="98">
        <f t="shared" si="76"/>
        <v>0</v>
      </c>
      <c r="I563" s="98"/>
      <c r="J563" s="98"/>
      <c r="K563" s="98"/>
      <c r="L563" s="98"/>
      <c r="M563" s="25">
        <f t="shared" si="77"/>
        <v>0</v>
      </c>
      <c r="N563" s="25">
        <f t="shared" si="77"/>
        <v>0</v>
      </c>
      <c r="O563" s="32"/>
    </row>
    <row r="564" spans="1:15" ht="15.75" hidden="1" customHeight="1" x14ac:dyDescent="0.25">
      <c r="A564" s="78"/>
      <c r="B564" s="388"/>
      <c r="C564" s="35"/>
      <c r="D564" s="97" t="s">
        <v>19</v>
      </c>
      <c r="E564" s="144">
        <f>E565+E566+E567+E568</f>
        <v>0</v>
      </c>
      <c r="F564" s="87"/>
      <c r="G564" s="25">
        <f>G565+G566+G567+G568</f>
        <v>0</v>
      </c>
      <c r="H564" s="98">
        <f>H565+H566+H567+H568</f>
        <v>0</v>
      </c>
      <c r="I564" s="98"/>
      <c r="J564" s="98"/>
      <c r="K564" s="98"/>
      <c r="L564" s="98"/>
      <c r="M564" s="25">
        <f>M565+M566+M567+M568</f>
        <v>0</v>
      </c>
      <c r="N564" s="25">
        <f>N565+N566+N567+N568</f>
        <v>0</v>
      </c>
      <c r="O564" s="32"/>
    </row>
    <row r="565" spans="1:15" ht="18" hidden="1" customHeight="1" x14ac:dyDescent="0.25">
      <c r="A565" s="78"/>
      <c r="B565" s="388"/>
      <c r="C565" s="35"/>
      <c r="D565" s="31" t="s">
        <v>22</v>
      </c>
      <c r="E565" s="144">
        <f>SUM(H565:M565)</f>
        <v>0</v>
      </c>
      <c r="F565" s="87"/>
      <c r="G565" s="25">
        <v>0</v>
      </c>
      <c r="H565" s="98">
        <v>0</v>
      </c>
      <c r="I565" s="98"/>
      <c r="J565" s="98"/>
      <c r="K565" s="98"/>
      <c r="L565" s="98"/>
      <c r="M565" s="25">
        <v>0</v>
      </c>
      <c r="N565" s="25">
        <v>0</v>
      </c>
      <c r="O565" s="32"/>
    </row>
    <row r="566" spans="1:15" ht="21" hidden="1" customHeight="1" x14ac:dyDescent="0.25">
      <c r="A566" s="78"/>
      <c r="B566" s="388"/>
      <c r="C566" s="35"/>
      <c r="D566" s="31" t="s">
        <v>21</v>
      </c>
      <c r="E566" s="144">
        <f>SUM(H566:M566)</f>
        <v>0</v>
      </c>
      <c r="F566" s="87"/>
      <c r="G566" s="25">
        <v>0</v>
      </c>
      <c r="H566" s="98">
        <v>0</v>
      </c>
      <c r="I566" s="98"/>
      <c r="J566" s="98"/>
      <c r="K566" s="98"/>
      <c r="L566" s="98"/>
      <c r="M566" s="25">
        <v>0</v>
      </c>
      <c r="N566" s="25">
        <v>0</v>
      </c>
      <c r="O566" s="32"/>
    </row>
    <row r="567" spans="1:15" ht="21" hidden="1" customHeight="1" x14ac:dyDescent="0.25">
      <c r="A567" s="78"/>
      <c r="B567" s="388"/>
      <c r="C567" s="35"/>
      <c r="D567" s="31" t="s">
        <v>23</v>
      </c>
      <c r="E567" s="144">
        <f>SUM(H567:N567)</f>
        <v>0</v>
      </c>
      <c r="F567" s="87"/>
      <c r="G567" s="25">
        <v>0</v>
      </c>
      <c r="H567" s="98">
        <v>0</v>
      </c>
      <c r="I567" s="98"/>
      <c r="J567" s="98"/>
      <c r="K567" s="98"/>
      <c r="L567" s="98"/>
      <c r="M567" s="25">
        <v>0</v>
      </c>
      <c r="N567" s="25">
        <v>0</v>
      </c>
      <c r="O567" s="32"/>
    </row>
    <row r="568" spans="1:15" ht="18" hidden="1" customHeight="1" x14ac:dyDescent="0.25">
      <c r="A568" s="78"/>
      <c r="B568" s="388"/>
      <c r="C568" s="35"/>
      <c r="D568" s="31" t="s">
        <v>24</v>
      </c>
      <c r="E568" s="144">
        <f>SUM(H568:M568)</f>
        <v>0</v>
      </c>
      <c r="F568" s="87"/>
      <c r="G568" s="25">
        <v>0</v>
      </c>
      <c r="H568" s="98">
        <v>0</v>
      </c>
      <c r="I568" s="98"/>
      <c r="J568" s="98"/>
      <c r="K568" s="98"/>
      <c r="L568" s="98"/>
      <c r="M568" s="25">
        <v>0</v>
      </c>
      <c r="N568" s="25">
        <v>0</v>
      </c>
      <c r="O568" s="32"/>
    </row>
    <row r="569" spans="1:15" ht="17.25" customHeight="1" x14ac:dyDescent="0.25">
      <c r="A569" s="78" t="s">
        <v>35</v>
      </c>
      <c r="B569" s="388" t="s">
        <v>236</v>
      </c>
      <c r="C569" s="11" t="s">
        <v>18</v>
      </c>
      <c r="D569" s="97" t="s">
        <v>19</v>
      </c>
      <c r="E569" s="144">
        <f>E570+E571+E572+E573</f>
        <v>27343</v>
      </c>
      <c r="F569" s="87">
        <f>F570+F571+F572+F573</f>
        <v>500</v>
      </c>
      <c r="G569" s="25">
        <f>G570+G571+G572+G573</f>
        <v>5950</v>
      </c>
      <c r="H569" s="98">
        <f>H570+H571+H572+H573</f>
        <v>12763</v>
      </c>
      <c r="I569" s="98"/>
      <c r="J569" s="98"/>
      <c r="K569" s="98"/>
      <c r="L569" s="98"/>
      <c r="M569" s="25">
        <f>M570+M571+M572+M573</f>
        <v>7130</v>
      </c>
      <c r="N569" s="25">
        <f>N570+N571+N572+N573</f>
        <v>1000</v>
      </c>
      <c r="O569" s="32"/>
    </row>
    <row r="570" spans="1:15" ht="22.5" x14ac:dyDescent="0.25">
      <c r="A570" s="78"/>
      <c r="B570" s="388"/>
      <c r="C570" s="11"/>
      <c r="D570" s="31" t="s">
        <v>21</v>
      </c>
      <c r="E570" s="144">
        <f>F570+G570+H570+M570+N570</f>
        <v>0</v>
      </c>
      <c r="F570" s="87">
        <v>0</v>
      </c>
      <c r="G570" s="25">
        <v>0</v>
      </c>
      <c r="H570" s="98">
        <v>0</v>
      </c>
      <c r="I570" s="98"/>
      <c r="J570" s="98"/>
      <c r="K570" s="98"/>
      <c r="L570" s="98"/>
      <c r="M570" s="25">
        <v>0</v>
      </c>
      <c r="N570" s="25">
        <v>0</v>
      </c>
      <c r="O570" s="32"/>
    </row>
    <row r="571" spans="1:15" ht="18.75" x14ac:dyDescent="0.25">
      <c r="A571" s="78"/>
      <c r="B571" s="388"/>
      <c r="C571" s="11"/>
      <c r="D571" s="31" t="s">
        <v>22</v>
      </c>
      <c r="E571" s="144">
        <f>F571+G571+H571+M571+N571</f>
        <v>0</v>
      </c>
      <c r="F571" s="87">
        <v>0</v>
      </c>
      <c r="G571" s="25">
        <v>0</v>
      </c>
      <c r="H571" s="98">
        <v>0</v>
      </c>
      <c r="I571" s="98"/>
      <c r="J571" s="98"/>
      <c r="K571" s="98"/>
      <c r="L571" s="98"/>
      <c r="M571" s="25">
        <v>0</v>
      </c>
      <c r="N571" s="25">
        <v>0</v>
      </c>
      <c r="O571" s="32"/>
    </row>
    <row r="572" spans="1:15" ht="33.950000000000003" customHeight="1" x14ac:dyDescent="0.25">
      <c r="A572" s="78"/>
      <c r="B572" s="388"/>
      <c r="C572" s="11"/>
      <c r="D572" s="31" t="s">
        <v>23</v>
      </c>
      <c r="E572" s="144">
        <f>F572+G572+H572+M572+N572</f>
        <v>27343</v>
      </c>
      <c r="F572" s="87">
        <v>500</v>
      </c>
      <c r="G572" s="25">
        <f>5000+300-2400-2600+5650</f>
        <v>5950</v>
      </c>
      <c r="H572" s="105">
        <f>11663-600+2000-300</f>
        <v>12763</v>
      </c>
      <c r="I572" s="105"/>
      <c r="J572" s="105"/>
      <c r="K572" s="105"/>
      <c r="L572" s="105"/>
      <c r="M572" s="41">
        <f>12130-5000</f>
        <v>7130</v>
      </c>
      <c r="N572" s="41">
        <f>5000-4000</f>
        <v>1000</v>
      </c>
      <c r="O572" s="32"/>
    </row>
    <row r="573" spans="1:15" ht="24.2" customHeight="1" x14ac:dyDescent="0.25">
      <c r="A573" s="78"/>
      <c r="B573" s="388"/>
      <c r="C573" s="11"/>
      <c r="D573" s="31" t="s">
        <v>24</v>
      </c>
      <c r="E573" s="144">
        <f>F573+G573+H573+M573+N573</f>
        <v>0</v>
      </c>
      <c r="F573" s="87">
        <v>0</v>
      </c>
      <c r="G573" s="25">
        <v>0</v>
      </c>
      <c r="H573" s="98">
        <v>0</v>
      </c>
      <c r="I573" s="98"/>
      <c r="J573" s="98"/>
      <c r="K573" s="98"/>
      <c r="L573" s="98"/>
      <c r="M573" s="25">
        <v>0</v>
      </c>
      <c r="N573" s="25">
        <v>0</v>
      </c>
      <c r="O573" s="71"/>
    </row>
    <row r="574" spans="1:15" ht="31.7" customHeight="1" x14ac:dyDescent="0.25">
      <c r="A574" s="78"/>
      <c r="B574" s="35" t="s">
        <v>237</v>
      </c>
      <c r="C574" s="10"/>
      <c r="D574" s="42"/>
      <c r="E574" s="43" t="s">
        <v>28</v>
      </c>
      <c r="F574" s="44" t="s">
        <v>231</v>
      </c>
      <c r="G574" s="44" t="s">
        <v>232</v>
      </c>
      <c r="H574" s="43" t="s">
        <v>29</v>
      </c>
      <c r="I574" s="43" t="s">
        <v>30</v>
      </c>
      <c r="J574" s="43"/>
      <c r="K574" s="43"/>
      <c r="L574" s="43"/>
      <c r="M574" s="44" t="s">
        <v>12</v>
      </c>
      <c r="N574" s="44" t="s">
        <v>13</v>
      </c>
      <c r="O574" s="10" t="s">
        <v>238</v>
      </c>
    </row>
    <row r="575" spans="1:15" ht="48.75" customHeight="1" x14ac:dyDescent="0.25">
      <c r="A575" s="78"/>
      <c r="B575" s="35"/>
      <c r="C575" s="10"/>
      <c r="D575" s="42"/>
      <c r="E575" s="43"/>
      <c r="F575" s="44"/>
      <c r="G575" s="44"/>
      <c r="H575" s="43"/>
      <c r="I575" s="46" t="s">
        <v>31</v>
      </c>
      <c r="J575" s="46" t="s">
        <v>32</v>
      </c>
      <c r="K575" s="46" t="s">
        <v>33</v>
      </c>
      <c r="L575" s="46" t="s">
        <v>34</v>
      </c>
      <c r="M575" s="44"/>
      <c r="N575" s="44"/>
      <c r="O575" s="10"/>
    </row>
    <row r="576" spans="1:15" ht="22.5" customHeight="1" x14ac:dyDescent="0.25">
      <c r="A576" s="78"/>
      <c r="B576" s="35"/>
      <c r="C576" s="10"/>
      <c r="D576" s="42"/>
      <c r="E576" s="48">
        <f>F576+G576+H576+N576+M576</f>
        <v>25</v>
      </c>
      <c r="F576" s="49">
        <v>5</v>
      </c>
      <c r="G576" s="49">
        <v>5</v>
      </c>
      <c r="H576" s="48">
        <f>I576+J576+K576+L576</f>
        <v>5</v>
      </c>
      <c r="I576" s="48">
        <v>1</v>
      </c>
      <c r="J576" s="48">
        <v>2</v>
      </c>
      <c r="K576" s="48">
        <v>1</v>
      </c>
      <c r="L576" s="48">
        <v>1</v>
      </c>
      <c r="M576" s="49">
        <v>5</v>
      </c>
      <c r="N576" s="49">
        <v>5</v>
      </c>
      <c r="O576" s="10"/>
    </row>
    <row r="577" spans="1:15" ht="24" customHeight="1" x14ac:dyDescent="0.25">
      <c r="A577" s="245" t="s">
        <v>41</v>
      </c>
      <c r="B577" s="73" t="s">
        <v>239</v>
      </c>
      <c r="C577" s="132"/>
      <c r="D577" s="97" t="s">
        <v>19</v>
      </c>
      <c r="E577" s="144">
        <f>E578+E579+E580+E581</f>
        <v>27343</v>
      </c>
      <c r="F577" s="144">
        <f>F578+F579+F580+F581</f>
        <v>500</v>
      </c>
      <c r="G577" s="24">
        <f>G578+G579+G580+G581</f>
        <v>5950</v>
      </c>
      <c r="H577" s="98">
        <f>H578+H579+H580+H581</f>
        <v>12763</v>
      </c>
      <c r="I577" s="98"/>
      <c r="J577" s="98"/>
      <c r="K577" s="98"/>
      <c r="L577" s="98"/>
      <c r="M577" s="24">
        <f>M578+M579+M580+M581</f>
        <v>7130</v>
      </c>
      <c r="N577" s="24">
        <f>N578+N579+N580+N581</f>
        <v>1000</v>
      </c>
      <c r="O577" s="229"/>
    </row>
    <row r="578" spans="1:15" ht="20.25" customHeight="1" x14ac:dyDescent="0.25">
      <c r="A578" s="245"/>
      <c r="B578" s="73"/>
      <c r="C578" s="132"/>
      <c r="D578" s="31" t="s">
        <v>21</v>
      </c>
      <c r="E578" s="144">
        <f>F578+G578+H578+M578+N578</f>
        <v>0</v>
      </c>
      <c r="F578" s="144">
        <f t="shared" ref="F578:H581" si="78">F560</f>
        <v>0</v>
      </c>
      <c r="G578" s="24">
        <f t="shared" si="78"/>
        <v>0</v>
      </c>
      <c r="H578" s="98">
        <f t="shared" si="78"/>
        <v>0</v>
      </c>
      <c r="I578" s="98"/>
      <c r="J578" s="98"/>
      <c r="K578" s="98"/>
      <c r="L578" s="98"/>
      <c r="M578" s="24">
        <f t="shared" ref="M578:N581" si="79">M560</f>
        <v>0</v>
      </c>
      <c r="N578" s="24">
        <f t="shared" si="79"/>
        <v>0</v>
      </c>
      <c r="O578" s="229"/>
    </row>
    <row r="579" spans="1:15" ht="21.75" customHeight="1" x14ac:dyDescent="0.25">
      <c r="A579" s="245"/>
      <c r="B579" s="73"/>
      <c r="C579" s="132"/>
      <c r="D579" s="31" t="s">
        <v>22</v>
      </c>
      <c r="E579" s="144">
        <f>F579+G579+H579+M579+N579</f>
        <v>0</v>
      </c>
      <c r="F579" s="144">
        <f t="shared" si="78"/>
        <v>0</v>
      </c>
      <c r="G579" s="24">
        <f t="shared" si="78"/>
        <v>0</v>
      </c>
      <c r="H579" s="98">
        <f t="shared" si="78"/>
        <v>0</v>
      </c>
      <c r="I579" s="98"/>
      <c r="J579" s="98"/>
      <c r="K579" s="98"/>
      <c r="L579" s="98"/>
      <c r="M579" s="24">
        <f t="shared" si="79"/>
        <v>0</v>
      </c>
      <c r="N579" s="24">
        <f t="shared" si="79"/>
        <v>0</v>
      </c>
      <c r="O579" s="229"/>
    </row>
    <row r="580" spans="1:15" ht="25.5" customHeight="1" x14ac:dyDescent="0.25">
      <c r="A580" s="245"/>
      <c r="B580" s="73"/>
      <c r="C580" s="132"/>
      <c r="D580" s="31" t="s">
        <v>23</v>
      </c>
      <c r="E580" s="144">
        <f>F580+G580+H580+M580+N580</f>
        <v>27343</v>
      </c>
      <c r="F580" s="144">
        <f t="shared" si="78"/>
        <v>500</v>
      </c>
      <c r="G580" s="24">
        <f t="shared" si="78"/>
        <v>5950</v>
      </c>
      <c r="H580" s="98">
        <f t="shared" si="78"/>
        <v>12763</v>
      </c>
      <c r="I580" s="98"/>
      <c r="J580" s="98"/>
      <c r="K580" s="98"/>
      <c r="L580" s="98"/>
      <c r="M580" s="24">
        <f t="shared" si="79"/>
        <v>7130</v>
      </c>
      <c r="N580" s="24">
        <f t="shared" si="79"/>
        <v>1000</v>
      </c>
      <c r="O580" s="229"/>
    </row>
    <row r="581" spans="1:15" ht="25.5" customHeight="1" x14ac:dyDescent="0.25">
      <c r="A581" s="245"/>
      <c r="B581" s="73"/>
      <c r="C581" s="132"/>
      <c r="D581" s="31" t="s">
        <v>24</v>
      </c>
      <c r="E581" s="144">
        <f>F581+G581+H581+M581+N581</f>
        <v>0</v>
      </c>
      <c r="F581" s="144">
        <f t="shared" si="78"/>
        <v>0</v>
      </c>
      <c r="G581" s="24">
        <f t="shared" si="78"/>
        <v>0</v>
      </c>
      <c r="H581" s="98">
        <f t="shared" si="78"/>
        <v>0</v>
      </c>
      <c r="I581" s="98"/>
      <c r="J581" s="98"/>
      <c r="K581" s="98"/>
      <c r="L581" s="98"/>
      <c r="M581" s="24">
        <f t="shared" si="79"/>
        <v>0</v>
      </c>
      <c r="N581" s="24">
        <f t="shared" si="79"/>
        <v>0</v>
      </c>
      <c r="O581" s="229"/>
    </row>
    <row r="582" spans="1:15" ht="24" hidden="1" customHeight="1" x14ac:dyDescent="0.25">
      <c r="A582" s="389"/>
      <c r="B582" s="390" t="s">
        <v>240</v>
      </c>
      <c r="C582" s="391"/>
      <c r="D582" s="392" t="s">
        <v>19</v>
      </c>
      <c r="E582" s="393">
        <f>E583+E584+E585+E586</f>
        <v>2289922.8430500003</v>
      </c>
      <c r="F582" s="394">
        <f>F583+F584+F585+F586</f>
        <v>397255.09061000007</v>
      </c>
      <c r="G582" s="395">
        <f>G583+G584+G585+G586</f>
        <v>438365.49865000002</v>
      </c>
      <c r="H582" s="396">
        <f>H583+H584+H585+H586</f>
        <v>507440.44823000004</v>
      </c>
      <c r="I582" s="397"/>
      <c r="J582" s="397"/>
      <c r="K582" s="397"/>
      <c r="L582" s="398"/>
      <c r="M582" s="393">
        <f>M583+M584+M585+M586</f>
        <v>454437.72928999999</v>
      </c>
      <c r="N582" s="393">
        <f>N583+N584+N585+N586</f>
        <v>492424.07627000008</v>
      </c>
      <c r="O582" s="399"/>
    </row>
    <row r="583" spans="1:15" ht="22.5" hidden="1" x14ac:dyDescent="0.25">
      <c r="A583" s="389"/>
      <c r="B583" s="400"/>
      <c r="C583" s="401"/>
      <c r="D583" s="156" t="s">
        <v>21</v>
      </c>
      <c r="E583" s="402">
        <f>F583+G583+H583+M583+N583</f>
        <v>107376.48024</v>
      </c>
      <c r="F583" s="403">
        <f t="shared" ref="F583:H586" si="80">F29+F91+F273+F327+F578+F521</f>
        <v>22887.904699999999</v>
      </c>
      <c r="G583" s="404">
        <f t="shared" si="80"/>
        <v>27755.493860000002</v>
      </c>
      <c r="H583" s="405">
        <f t="shared" si="80"/>
        <v>42769.348670000007</v>
      </c>
      <c r="I583" s="406"/>
      <c r="J583" s="406"/>
      <c r="K583" s="406"/>
      <c r="L583" s="407"/>
      <c r="M583" s="402">
        <f t="shared" ref="M583:N586" si="81">M29+M91+M273+M327+M578+M521</f>
        <v>1139.8463299999999</v>
      </c>
      <c r="N583" s="402">
        <f t="shared" si="81"/>
        <v>12823.886680000001</v>
      </c>
      <c r="O583" s="408"/>
    </row>
    <row r="584" spans="1:15" ht="18.75" hidden="1" x14ac:dyDescent="0.25">
      <c r="A584" s="389"/>
      <c r="B584" s="400"/>
      <c r="C584" s="401"/>
      <c r="D584" s="156" t="s">
        <v>22</v>
      </c>
      <c r="E584" s="402">
        <f>F584+G584+H584+M584+N584</f>
        <v>22939.306580000004</v>
      </c>
      <c r="F584" s="403">
        <f t="shared" si="80"/>
        <v>8040.1514100000004</v>
      </c>
      <c r="G584" s="404">
        <f t="shared" si="80"/>
        <v>4447.1685300000008</v>
      </c>
      <c r="H584" s="405">
        <f t="shared" si="80"/>
        <v>4831.9864600000001</v>
      </c>
      <c r="I584" s="406"/>
      <c r="J584" s="406"/>
      <c r="K584" s="406"/>
      <c r="L584" s="407"/>
      <c r="M584" s="402">
        <f t="shared" si="81"/>
        <v>1234.8335</v>
      </c>
      <c r="N584" s="402">
        <f t="shared" si="81"/>
        <v>4385.1666800000003</v>
      </c>
      <c r="O584" s="408"/>
    </row>
    <row r="585" spans="1:15" ht="30.75" hidden="1" customHeight="1" x14ac:dyDescent="0.25">
      <c r="A585" s="389"/>
      <c r="B585" s="400"/>
      <c r="C585" s="401"/>
      <c r="D585" s="156" t="s">
        <v>23</v>
      </c>
      <c r="E585" s="402">
        <f>F585+G585+H585+M585+N585</f>
        <v>2159287.0562300002</v>
      </c>
      <c r="F585" s="403">
        <f t="shared" si="80"/>
        <v>366327.03450000007</v>
      </c>
      <c r="G585" s="404">
        <f t="shared" si="80"/>
        <v>406162.83626000001</v>
      </c>
      <c r="H585" s="405">
        <f t="shared" si="80"/>
        <v>459519.11310000002</v>
      </c>
      <c r="I585" s="406"/>
      <c r="J585" s="406"/>
      <c r="K585" s="406"/>
      <c r="L585" s="407"/>
      <c r="M585" s="402">
        <f t="shared" si="81"/>
        <v>452063.04946000001</v>
      </c>
      <c r="N585" s="402">
        <f t="shared" si="81"/>
        <v>475215.02291000006</v>
      </c>
      <c r="O585" s="408"/>
    </row>
    <row r="586" spans="1:15" ht="22.5" hidden="1" customHeight="1" x14ac:dyDescent="0.25">
      <c r="A586" s="389"/>
      <c r="B586" s="400"/>
      <c r="C586" s="401"/>
      <c r="D586" s="156" t="s">
        <v>24</v>
      </c>
      <c r="E586" s="402">
        <f>F586+G586+H586+M586+N586</f>
        <v>320</v>
      </c>
      <c r="F586" s="403">
        <f t="shared" si="80"/>
        <v>0</v>
      </c>
      <c r="G586" s="404">
        <f t="shared" si="80"/>
        <v>0</v>
      </c>
      <c r="H586" s="405">
        <f t="shared" si="80"/>
        <v>320</v>
      </c>
      <c r="I586" s="406"/>
      <c r="J586" s="406"/>
      <c r="K586" s="406"/>
      <c r="L586" s="407"/>
      <c r="M586" s="402">
        <f t="shared" si="81"/>
        <v>0</v>
      </c>
      <c r="N586" s="402">
        <f t="shared" si="81"/>
        <v>0</v>
      </c>
      <c r="O586" s="408"/>
    </row>
    <row r="587" spans="1:15" ht="18.75" x14ac:dyDescent="0.25">
      <c r="E587" s="139"/>
      <c r="F587" s="140"/>
      <c r="G587" s="140"/>
      <c r="K587" s="410"/>
      <c r="O587" s="411" t="s">
        <v>241</v>
      </c>
    </row>
    <row r="588" spans="1:15" x14ac:dyDescent="0.25">
      <c r="E588" s="5"/>
      <c r="F588" s="5"/>
      <c r="G588" s="5"/>
    </row>
    <row r="589" spans="1:15" x14ac:dyDescent="0.25">
      <c r="E589" s="412"/>
      <c r="F589" s="412"/>
      <c r="G589" s="412"/>
      <c r="H589" s="413"/>
      <c r="I589" s="413"/>
      <c r="J589" s="413"/>
      <c r="K589" s="413"/>
      <c r="L589" s="413"/>
      <c r="M589" s="412"/>
      <c r="N589" s="412"/>
      <c r="O589" s="414"/>
    </row>
    <row r="590" spans="1:15" x14ac:dyDescent="0.25">
      <c r="E590" s="412"/>
      <c r="F590" s="412"/>
      <c r="G590" s="412"/>
      <c r="H590" s="413"/>
      <c r="I590" s="413"/>
      <c r="J590" s="413"/>
      <c r="K590" s="413"/>
      <c r="L590" s="413"/>
      <c r="M590" s="412"/>
      <c r="N590" s="412"/>
      <c r="O590" s="414"/>
    </row>
    <row r="591" spans="1:15" x14ac:dyDescent="0.25">
      <c r="E591" s="412"/>
      <c r="F591" s="412"/>
      <c r="G591" s="412"/>
      <c r="H591" s="413"/>
      <c r="I591" s="413"/>
      <c r="J591" s="413"/>
      <c r="K591" s="413"/>
      <c r="L591" s="413"/>
      <c r="M591" s="412"/>
      <c r="N591" s="412"/>
      <c r="O591" s="414"/>
    </row>
    <row r="592" spans="1:15" x14ac:dyDescent="0.25">
      <c r="E592" s="412"/>
      <c r="F592" s="412"/>
      <c r="G592" s="412"/>
      <c r="H592" s="413"/>
      <c r="I592" s="413"/>
      <c r="J592" s="413"/>
      <c r="K592" s="413"/>
      <c r="L592" s="413"/>
      <c r="M592" s="412"/>
      <c r="N592" s="412"/>
      <c r="O592" s="414"/>
    </row>
    <row r="593" spans="5:15" x14ac:dyDescent="0.25">
      <c r="E593" s="412"/>
      <c r="F593" s="412"/>
      <c r="G593" s="412"/>
      <c r="H593" s="413"/>
      <c r="I593" s="413"/>
      <c r="J593" s="413"/>
      <c r="K593" s="413"/>
      <c r="L593" s="413"/>
      <c r="M593" s="412"/>
      <c r="N593" s="412"/>
      <c r="O593" s="414"/>
    </row>
    <row r="594" spans="5:15" x14ac:dyDescent="0.25">
      <c r="E594" s="412"/>
      <c r="F594" s="412"/>
      <c r="G594" s="412"/>
      <c r="H594" s="413"/>
      <c r="I594" s="413"/>
      <c r="J594" s="413"/>
      <c r="K594" s="413"/>
      <c r="L594" s="413"/>
      <c r="M594" s="412"/>
      <c r="N594" s="412"/>
      <c r="O594" s="414"/>
    </row>
    <row r="595" spans="5:15" x14ac:dyDescent="0.25">
      <c r="E595" s="414"/>
      <c r="F595" s="414"/>
      <c r="G595" s="414"/>
      <c r="H595" s="415"/>
      <c r="I595" s="415"/>
      <c r="J595" s="415"/>
      <c r="K595" s="415"/>
      <c r="L595" s="415"/>
      <c r="M595" s="414"/>
      <c r="N595" s="414"/>
      <c r="O595" s="414"/>
    </row>
    <row r="596" spans="5:15" x14ac:dyDescent="0.25">
      <c r="E596" s="5"/>
      <c r="F596" s="5"/>
      <c r="G596" s="5"/>
    </row>
    <row r="597" spans="5:15" x14ac:dyDescent="0.25">
      <c r="E597" s="5"/>
      <c r="F597" s="5"/>
      <c r="G597" s="5"/>
    </row>
    <row r="598" spans="5:15" x14ac:dyDescent="0.25">
      <c r="E598" s="5"/>
      <c r="F598" s="5"/>
      <c r="G598" s="5"/>
    </row>
    <row r="599" spans="5:15" x14ac:dyDescent="0.25">
      <c r="E599" s="5"/>
      <c r="F599" s="5"/>
      <c r="G599" s="5"/>
    </row>
    <row r="600" spans="5:15" x14ac:dyDescent="0.25">
      <c r="E600" s="5"/>
      <c r="F600" s="5"/>
      <c r="G600" s="5"/>
    </row>
    <row r="601" spans="5:15" x14ac:dyDescent="0.25">
      <c r="E601" s="5"/>
      <c r="F601" s="5"/>
      <c r="G601" s="5"/>
    </row>
    <row r="602" spans="5:15" x14ac:dyDescent="0.25">
      <c r="E602" s="5"/>
      <c r="F602" s="5"/>
      <c r="G602" s="5"/>
    </row>
    <row r="603" spans="5:15" x14ac:dyDescent="0.25">
      <c r="E603" s="5"/>
      <c r="F603" s="5"/>
      <c r="G603" s="5"/>
    </row>
    <row r="604" spans="5:15" x14ac:dyDescent="0.25">
      <c r="E604" s="5"/>
      <c r="F604" s="5"/>
      <c r="G604" s="5"/>
    </row>
    <row r="605" spans="5:15" x14ac:dyDescent="0.25">
      <c r="E605" s="5"/>
      <c r="F605" s="5"/>
      <c r="G605" s="5"/>
    </row>
    <row r="606" spans="5:15" x14ac:dyDescent="0.25">
      <c r="E606" s="5"/>
      <c r="F606" s="5"/>
      <c r="G606" s="5"/>
    </row>
    <row r="607" spans="5:15" x14ac:dyDescent="0.25">
      <c r="E607" s="5"/>
      <c r="F607" s="5"/>
      <c r="G607" s="5"/>
    </row>
    <row r="608" spans="5:15" x14ac:dyDescent="0.25">
      <c r="E608" s="5"/>
      <c r="F608" s="5"/>
      <c r="G608" s="5"/>
    </row>
    <row r="609" spans="5:7" x14ac:dyDescent="0.25">
      <c r="E609" s="5"/>
      <c r="F609" s="5"/>
      <c r="G609" s="5"/>
    </row>
    <row r="610" spans="5:7" x14ac:dyDescent="0.25">
      <c r="E610" s="5"/>
      <c r="F610" s="5"/>
      <c r="G610" s="5"/>
    </row>
    <row r="611" spans="5:7" x14ac:dyDescent="0.25">
      <c r="E611" s="5"/>
      <c r="F611" s="5"/>
      <c r="G611" s="5"/>
    </row>
    <row r="612" spans="5:7" x14ac:dyDescent="0.25">
      <c r="E612" s="5"/>
      <c r="F612" s="5"/>
      <c r="G612" s="5"/>
    </row>
    <row r="613" spans="5:7" x14ac:dyDescent="0.25">
      <c r="E613" s="5"/>
      <c r="F613" s="5"/>
      <c r="G613" s="5"/>
    </row>
    <row r="614" spans="5:7" x14ac:dyDescent="0.25">
      <c r="E614" s="5"/>
      <c r="F614" s="5"/>
      <c r="G614" s="5"/>
    </row>
    <row r="615" spans="5:7" x14ac:dyDescent="0.25">
      <c r="E615" s="5"/>
      <c r="F615" s="5"/>
      <c r="G615" s="5"/>
    </row>
    <row r="616" spans="5:7" x14ac:dyDescent="0.25">
      <c r="E616" s="5"/>
      <c r="F616" s="5"/>
      <c r="G616" s="5"/>
    </row>
    <row r="617" spans="5:7" x14ac:dyDescent="0.25">
      <c r="E617" s="5"/>
      <c r="F617" s="5"/>
      <c r="G617" s="5"/>
    </row>
    <row r="618" spans="5:7" x14ac:dyDescent="0.25">
      <c r="E618" s="5"/>
      <c r="F618" s="5"/>
      <c r="G618" s="5"/>
    </row>
    <row r="619" spans="5:7" x14ac:dyDescent="0.25">
      <c r="E619" s="5"/>
      <c r="F619" s="5"/>
      <c r="G619" s="5"/>
    </row>
    <row r="620" spans="5:7" x14ac:dyDescent="0.25">
      <c r="E620" s="5"/>
      <c r="F620" s="5"/>
      <c r="G620" s="5"/>
    </row>
    <row r="621" spans="5:7" x14ac:dyDescent="0.25">
      <c r="E621" s="5"/>
      <c r="F621" s="5"/>
      <c r="G621" s="5"/>
    </row>
    <row r="622" spans="5:7" x14ac:dyDescent="0.25">
      <c r="E622" s="5"/>
      <c r="F622" s="5"/>
      <c r="G622" s="5"/>
    </row>
    <row r="623" spans="5:7" x14ac:dyDescent="0.25">
      <c r="E623" s="5"/>
      <c r="F623" s="5"/>
      <c r="G623" s="5"/>
    </row>
    <row r="624" spans="5:7" x14ac:dyDescent="0.25">
      <c r="E624" s="5"/>
      <c r="F624" s="5"/>
      <c r="G624" s="5"/>
    </row>
    <row r="625" spans="5:7" x14ac:dyDescent="0.25">
      <c r="E625" s="5"/>
      <c r="F625" s="5"/>
      <c r="G625" s="5"/>
    </row>
    <row r="626" spans="5:7" x14ac:dyDescent="0.25">
      <c r="E626" s="5"/>
      <c r="F626" s="5"/>
      <c r="G626" s="5"/>
    </row>
    <row r="627" spans="5:7" x14ac:dyDescent="0.25">
      <c r="E627" s="5"/>
      <c r="F627" s="5"/>
      <c r="G627" s="5"/>
    </row>
    <row r="628" spans="5:7" x14ac:dyDescent="0.25">
      <c r="E628" s="5"/>
      <c r="F628" s="5"/>
      <c r="G628" s="5"/>
    </row>
    <row r="629" spans="5:7" x14ac:dyDescent="0.25">
      <c r="E629" s="5"/>
      <c r="F629" s="5"/>
      <c r="G629" s="5"/>
    </row>
    <row r="630" spans="5:7" x14ac:dyDescent="0.25">
      <c r="E630" s="5"/>
      <c r="F630" s="5"/>
      <c r="G630" s="5"/>
    </row>
    <row r="631" spans="5:7" x14ac:dyDescent="0.25">
      <c r="E631" s="5"/>
      <c r="F631" s="5"/>
      <c r="G631" s="5"/>
    </row>
    <row r="632" spans="5:7" x14ac:dyDescent="0.25">
      <c r="E632" s="5"/>
      <c r="F632" s="5"/>
      <c r="G632" s="5"/>
    </row>
    <row r="633" spans="5:7" x14ac:dyDescent="0.25">
      <c r="E633" s="5"/>
      <c r="F633" s="5"/>
      <c r="G633" s="5"/>
    </row>
    <row r="634" spans="5:7" x14ac:dyDescent="0.25">
      <c r="E634" s="5"/>
      <c r="F634" s="5"/>
      <c r="G634" s="5"/>
    </row>
    <row r="635" spans="5:7" x14ac:dyDescent="0.25">
      <c r="E635" s="5"/>
      <c r="F635" s="5"/>
      <c r="G635" s="5"/>
    </row>
    <row r="636" spans="5:7" x14ac:dyDescent="0.25">
      <c r="E636" s="5"/>
      <c r="F636" s="5"/>
      <c r="G636" s="5"/>
    </row>
    <row r="637" spans="5:7" x14ac:dyDescent="0.25">
      <c r="E637" s="5"/>
      <c r="F637" s="5"/>
      <c r="G637" s="5"/>
    </row>
    <row r="638" spans="5:7" x14ac:dyDescent="0.25">
      <c r="E638" s="5"/>
      <c r="F638" s="5"/>
      <c r="G638" s="5"/>
    </row>
    <row r="639" spans="5:7" x14ac:dyDescent="0.25">
      <c r="E639" s="5"/>
      <c r="F639" s="5"/>
      <c r="G639" s="5"/>
    </row>
    <row r="640" spans="5:7" x14ac:dyDescent="0.25">
      <c r="E640" s="5"/>
      <c r="F640" s="5"/>
      <c r="G640" s="5"/>
    </row>
    <row r="641" spans="5:7" x14ac:dyDescent="0.25">
      <c r="E641" s="5"/>
      <c r="F641" s="5"/>
      <c r="G641" s="5"/>
    </row>
    <row r="642" spans="5:7" x14ac:dyDescent="0.25">
      <c r="E642" s="5"/>
      <c r="F642" s="5"/>
      <c r="G642" s="5"/>
    </row>
    <row r="643" spans="5:7" x14ac:dyDescent="0.25">
      <c r="E643" s="5"/>
      <c r="F643" s="5"/>
      <c r="G643" s="5"/>
    </row>
    <row r="644" spans="5:7" x14ac:dyDescent="0.25">
      <c r="E644" s="5"/>
      <c r="F644" s="5"/>
      <c r="G644" s="5"/>
    </row>
    <row r="645" spans="5:7" x14ac:dyDescent="0.25">
      <c r="E645" s="5"/>
      <c r="F645" s="5"/>
      <c r="G645" s="5"/>
    </row>
    <row r="646" spans="5:7" x14ac:dyDescent="0.25">
      <c r="E646" s="5"/>
      <c r="F646" s="5"/>
      <c r="G646" s="5"/>
    </row>
    <row r="647" spans="5:7" x14ac:dyDescent="0.25">
      <c r="E647" s="5"/>
      <c r="F647" s="5"/>
      <c r="G647" s="5"/>
    </row>
    <row r="648" spans="5:7" x14ac:dyDescent="0.25">
      <c r="E648" s="5"/>
      <c r="F648" s="5"/>
      <c r="G648" s="5"/>
    </row>
    <row r="649" spans="5:7" x14ac:dyDescent="0.25">
      <c r="E649" s="5"/>
      <c r="F649" s="5"/>
      <c r="G649" s="5"/>
    </row>
    <row r="650" spans="5:7" x14ac:dyDescent="0.25">
      <c r="E650" s="5"/>
      <c r="F650" s="5"/>
      <c r="G650" s="5"/>
    </row>
    <row r="651" spans="5:7" x14ac:dyDescent="0.25">
      <c r="E651" s="5"/>
      <c r="F651" s="5"/>
      <c r="G651" s="5"/>
    </row>
    <row r="652" spans="5:7" x14ac:dyDescent="0.25">
      <c r="E652" s="5"/>
      <c r="F652" s="5"/>
      <c r="G652" s="5"/>
    </row>
    <row r="653" spans="5:7" x14ac:dyDescent="0.25">
      <c r="E653" s="5"/>
      <c r="F653" s="5"/>
      <c r="G653" s="5"/>
    </row>
    <row r="654" spans="5:7" x14ac:dyDescent="0.25">
      <c r="E654" s="5"/>
      <c r="F654" s="5"/>
      <c r="G654" s="5"/>
    </row>
    <row r="655" spans="5:7" x14ac:dyDescent="0.25">
      <c r="E655" s="5"/>
      <c r="F655" s="5"/>
      <c r="G655" s="5"/>
    </row>
    <row r="656" spans="5:7" x14ac:dyDescent="0.25">
      <c r="E656" s="5"/>
      <c r="F656" s="5"/>
      <c r="G656" s="5"/>
    </row>
    <row r="657" spans="5:7" x14ac:dyDescent="0.25">
      <c r="E657" s="5"/>
      <c r="F657" s="5"/>
      <c r="G657" s="5"/>
    </row>
    <row r="658" spans="5:7" x14ac:dyDescent="0.25">
      <c r="E658" s="5"/>
      <c r="F658" s="5"/>
      <c r="G658" s="5"/>
    </row>
    <row r="659" spans="5:7" x14ac:dyDescent="0.25">
      <c r="E659" s="5"/>
      <c r="F659" s="5"/>
      <c r="G659" s="5"/>
    </row>
    <row r="660" spans="5:7" x14ac:dyDescent="0.25">
      <c r="E660" s="5"/>
      <c r="F660" s="5"/>
      <c r="G660" s="5"/>
    </row>
    <row r="661" spans="5:7" x14ac:dyDescent="0.25">
      <c r="E661" s="5"/>
      <c r="F661" s="5"/>
      <c r="G661" s="5"/>
    </row>
    <row r="662" spans="5:7" x14ac:dyDescent="0.25">
      <c r="E662" s="5"/>
      <c r="F662" s="5"/>
      <c r="G662" s="5"/>
    </row>
    <row r="663" spans="5:7" x14ac:dyDescent="0.25">
      <c r="E663" s="5"/>
      <c r="F663" s="5"/>
      <c r="G663" s="5"/>
    </row>
    <row r="664" spans="5:7" x14ac:dyDescent="0.25">
      <c r="E664" s="5"/>
      <c r="F664" s="5"/>
      <c r="G664" s="5"/>
    </row>
    <row r="665" spans="5:7" x14ac:dyDescent="0.25">
      <c r="E665" s="5"/>
      <c r="F665" s="5"/>
      <c r="G665" s="5"/>
    </row>
    <row r="666" spans="5:7" x14ac:dyDescent="0.25">
      <c r="E666" s="5"/>
      <c r="F666" s="5"/>
      <c r="G666" s="5"/>
    </row>
    <row r="667" spans="5:7" x14ac:dyDescent="0.25">
      <c r="E667" s="5"/>
      <c r="F667" s="5"/>
      <c r="G667" s="5"/>
    </row>
    <row r="668" spans="5:7" x14ac:dyDescent="0.25">
      <c r="E668" s="5"/>
      <c r="F668" s="5"/>
      <c r="G668" s="5"/>
    </row>
    <row r="669" spans="5:7" x14ac:dyDescent="0.25">
      <c r="E669" s="5"/>
      <c r="F669" s="5"/>
      <c r="G669" s="5"/>
    </row>
    <row r="670" spans="5:7" x14ac:dyDescent="0.25">
      <c r="E670" s="5"/>
      <c r="F670" s="5"/>
      <c r="G670" s="5"/>
    </row>
    <row r="671" spans="5:7" x14ac:dyDescent="0.25">
      <c r="E671" s="5"/>
      <c r="F671" s="5"/>
      <c r="G671" s="5"/>
    </row>
    <row r="672" spans="5:7" x14ac:dyDescent="0.25">
      <c r="E672" s="5"/>
      <c r="F672" s="5"/>
      <c r="G672" s="5"/>
    </row>
    <row r="673" spans="5:7" x14ac:dyDescent="0.25">
      <c r="E673" s="5"/>
      <c r="F673" s="5"/>
      <c r="G673" s="5"/>
    </row>
    <row r="674" spans="5:7" x14ac:dyDescent="0.25">
      <c r="E674" s="5"/>
      <c r="F674" s="5"/>
      <c r="G674" s="5"/>
    </row>
    <row r="675" spans="5:7" x14ac:dyDescent="0.25">
      <c r="E675" s="5"/>
      <c r="F675" s="5"/>
      <c r="G675" s="5"/>
    </row>
    <row r="676" spans="5:7" x14ac:dyDescent="0.25">
      <c r="E676" s="5"/>
      <c r="F676" s="5"/>
      <c r="G676" s="5"/>
    </row>
    <row r="677" spans="5:7" x14ac:dyDescent="0.25">
      <c r="E677" s="5"/>
      <c r="F677" s="5"/>
      <c r="G677" s="5"/>
    </row>
    <row r="678" spans="5:7" x14ac:dyDescent="0.25">
      <c r="E678" s="5"/>
      <c r="F678" s="5"/>
      <c r="G678" s="5"/>
    </row>
    <row r="679" spans="5:7" x14ac:dyDescent="0.25">
      <c r="E679" s="5"/>
      <c r="F679" s="5"/>
      <c r="G679" s="5"/>
    </row>
    <row r="680" spans="5:7" x14ac:dyDescent="0.25">
      <c r="E680" s="5"/>
      <c r="F680" s="5"/>
      <c r="G680" s="5"/>
    </row>
    <row r="681" spans="5:7" x14ac:dyDescent="0.25">
      <c r="E681" s="5"/>
      <c r="F681" s="5"/>
      <c r="G681" s="5"/>
    </row>
    <row r="682" spans="5:7" x14ac:dyDescent="0.25">
      <c r="E682" s="5"/>
      <c r="F682" s="5"/>
      <c r="G682" s="5"/>
    </row>
    <row r="683" spans="5:7" x14ac:dyDescent="0.25">
      <c r="E683" s="5"/>
      <c r="F683" s="5"/>
      <c r="G683" s="5"/>
    </row>
    <row r="684" spans="5:7" x14ac:dyDescent="0.25">
      <c r="E684" s="5"/>
      <c r="F684" s="5"/>
      <c r="G684" s="5"/>
    </row>
    <row r="685" spans="5:7" x14ac:dyDescent="0.25">
      <c r="E685" s="5"/>
      <c r="F685" s="5"/>
      <c r="G685" s="5"/>
    </row>
    <row r="686" spans="5:7" x14ac:dyDescent="0.25">
      <c r="E686" s="5"/>
      <c r="F686" s="5"/>
      <c r="G686" s="5"/>
    </row>
    <row r="687" spans="5:7" x14ac:dyDescent="0.25">
      <c r="E687" s="5"/>
      <c r="F687" s="5"/>
      <c r="G687" s="5"/>
    </row>
    <row r="688" spans="5:7" x14ac:dyDescent="0.25">
      <c r="E688" s="5"/>
      <c r="F688" s="5"/>
      <c r="G688" s="5"/>
    </row>
    <row r="689" spans="5:7" x14ac:dyDescent="0.25">
      <c r="E689" s="5"/>
      <c r="F689" s="5"/>
      <c r="G689" s="5"/>
    </row>
    <row r="690" spans="5:7" x14ac:dyDescent="0.25">
      <c r="E690" s="5"/>
      <c r="F690" s="5"/>
      <c r="G690" s="5"/>
    </row>
    <row r="691" spans="5:7" x14ac:dyDescent="0.25">
      <c r="E691" s="5"/>
      <c r="F691" s="5"/>
      <c r="G691" s="5"/>
    </row>
    <row r="692" spans="5:7" x14ac:dyDescent="0.25">
      <c r="E692" s="5"/>
      <c r="F692" s="5"/>
      <c r="G692" s="5"/>
    </row>
    <row r="693" spans="5:7" x14ac:dyDescent="0.25">
      <c r="E693" s="5"/>
      <c r="F693" s="5"/>
      <c r="G693" s="5"/>
    </row>
    <row r="694" spans="5:7" x14ac:dyDescent="0.25">
      <c r="E694" s="5"/>
      <c r="F694" s="5"/>
      <c r="G694" s="5"/>
    </row>
    <row r="695" spans="5:7" x14ac:dyDescent="0.25">
      <c r="E695" s="5"/>
      <c r="F695" s="5"/>
      <c r="G695" s="5"/>
    </row>
    <row r="696" spans="5:7" x14ac:dyDescent="0.25">
      <c r="E696" s="5"/>
      <c r="F696" s="5"/>
      <c r="G696" s="5"/>
    </row>
    <row r="697" spans="5:7" x14ac:dyDescent="0.25">
      <c r="E697" s="5"/>
      <c r="F697" s="5"/>
      <c r="G697" s="5"/>
    </row>
    <row r="698" spans="5:7" x14ac:dyDescent="0.25">
      <c r="E698" s="5"/>
      <c r="F698" s="5"/>
      <c r="G698" s="5"/>
    </row>
    <row r="699" spans="5:7" x14ac:dyDescent="0.25">
      <c r="E699" s="5"/>
      <c r="F699" s="5"/>
      <c r="G699" s="5"/>
    </row>
    <row r="700" spans="5:7" x14ac:dyDescent="0.25">
      <c r="E700" s="5"/>
      <c r="F700" s="5"/>
      <c r="G700" s="5"/>
    </row>
    <row r="701" spans="5:7" x14ac:dyDescent="0.25">
      <c r="E701" s="5"/>
      <c r="F701" s="5"/>
      <c r="G701" s="5"/>
    </row>
    <row r="702" spans="5:7" x14ac:dyDescent="0.25">
      <c r="E702" s="5"/>
      <c r="F702" s="5"/>
      <c r="G702" s="5"/>
    </row>
    <row r="703" spans="5:7" x14ac:dyDescent="0.25">
      <c r="E703" s="5"/>
      <c r="F703" s="5"/>
      <c r="G703" s="5"/>
    </row>
    <row r="704" spans="5:7" x14ac:dyDescent="0.25">
      <c r="E704" s="5"/>
      <c r="F704" s="5"/>
      <c r="G704" s="5"/>
    </row>
    <row r="705" spans="5:7" x14ac:dyDescent="0.25">
      <c r="E705" s="5"/>
      <c r="F705" s="5"/>
      <c r="G705" s="5"/>
    </row>
    <row r="706" spans="5:7" x14ac:dyDescent="0.25">
      <c r="E706" s="5"/>
      <c r="F706" s="5"/>
      <c r="G706" s="5"/>
    </row>
    <row r="707" spans="5:7" x14ac:dyDescent="0.25">
      <c r="E707" s="5"/>
      <c r="F707" s="5"/>
      <c r="G707" s="5"/>
    </row>
    <row r="708" spans="5:7" x14ac:dyDescent="0.25">
      <c r="E708" s="5"/>
      <c r="F708" s="5"/>
      <c r="G708" s="5"/>
    </row>
    <row r="709" spans="5:7" x14ac:dyDescent="0.25">
      <c r="E709" s="5"/>
      <c r="F709" s="5"/>
      <c r="G709" s="5"/>
    </row>
    <row r="710" spans="5:7" x14ac:dyDescent="0.25">
      <c r="E710" s="5"/>
      <c r="F710" s="5"/>
      <c r="G710" s="5"/>
    </row>
    <row r="711" spans="5:7" x14ac:dyDescent="0.25">
      <c r="E711" s="5"/>
      <c r="F711" s="5"/>
      <c r="G711" s="5"/>
    </row>
    <row r="712" spans="5:7" x14ac:dyDescent="0.25">
      <c r="E712" s="5"/>
      <c r="F712" s="5"/>
      <c r="G712" s="5"/>
    </row>
    <row r="713" spans="5:7" x14ac:dyDescent="0.25">
      <c r="E713" s="5"/>
      <c r="F713" s="5"/>
      <c r="G713" s="5"/>
    </row>
    <row r="714" spans="5:7" x14ac:dyDescent="0.25">
      <c r="E714" s="5"/>
      <c r="F714" s="5"/>
      <c r="G714" s="5"/>
    </row>
    <row r="715" spans="5:7" x14ac:dyDescent="0.25">
      <c r="E715" s="5"/>
      <c r="F715" s="5"/>
      <c r="G715" s="5"/>
    </row>
    <row r="716" spans="5:7" x14ac:dyDescent="0.25">
      <c r="E716" s="5"/>
      <c r="F716" s="5"/>
      <c r="G716" s="5"/>
    </row>
    <row r="717" spans="5:7" x14ac:dyDescent="0.25">
      <c r="E717" s="5"/>
      <c r="F717" s="5"/>
      <c r="G717" s="5"/>
    </row>
    <row r="718" spans="5:7" x14ac:dyDescent="0.25">
      <c r="E718" s="5"/>
      <c r="F718" s="5"/>
      <c r="G718" s="5"/>
    </row>
    <row r="719" spans="5:7" x14ac:dyDescent="0.25">
      <c r="E719" s="5"/>
      <c r="F719" s="5"/>
      <c r="G719" s="5"/>
    </row>
    <row r="720" spans="5:7" x14ac:dyDescent="0.25">
      <c r="E720" s="5"/>
      <c r="F720" s="5"/>
      <c r="G720" s="5"/>
    </row>
    <row r="721" spans="5:7" x14ac:dyDescent="0.25">
      <c r="E721" s="5"/>
      <c r="F721" s="5"/>
      <c r="G721" s="5"/>
    </row>
    <row r="722" spans="5:7" x14ac:dyDescent="0.25">
      <c r="E722" s="5"/>
      <c r="F722" s="5"/>
      <c r="G722" s="5"/>
    </row>
    <row r="723" spans="5:7" x14ac:dyDescent="0.25">
      <c r="E723" s="5"/>
      <c r="F723" s="5"/>
      <c r="G723" s="5"/>
    </row>
    <row r="724" spans="5:7" x14ac:dyDescent="0.25">
      <c r="E724" s="5"/>
      <c r="F724" s="5"/>
      <c r="G724" s="5"/>
    </row>
    <row r="725" spans="5:7" x14ac:dyDescent="0.25">
      <c r="E725" s="5"/>
      <c r="F725" s="5"/>
      <c r="G725" s="5"/>
    </row>
    <row r="726" spans="5:7" x14ac:dyDescent="0.25">
      <c r="E726" s="5"/>
      <c r="F726" s="5"/>
      <c r="G726" s="5"/>
    </row>
    <row r="727" spans="5:7" x14ac:dyDescent="0.25">
      <c r="E727" s="5"/>
      <c r="F727" s="5"/>
      <c r="G727" s="5"/>
    </row>
    <row r="728" spans="5:7" x14ac:dyDescent="0.25">
      <c r="E728" s="5"/>
      <c r="F728" s="5"/>
      <c r="G728" s="5"/>
    </row>
    <row r="729" spans="5:7" x14ac:dyDescent="0.25">
      <c r="E729" s="5"/>
      <c r="F729" s="5"/>
      <c r="G729" s="5"/>
    </row>
    <row r="730" spans="5:7" x14ac:dyDescent="0.25">
      <c r="E730" s="5"/>
      <c r="F730" s="5"/>
      <c r="G730" s="5"/>
    </row>
    <row r="731" spans="5:7" x14ac:dyDescent="0.25">
      <c r="E731" s="5"/>
      <c r="F731" s="5"/>
      <c r="G731" s="5"/>
    </row>
    <row r="732" spans="5:7" x14ac:dyDescent="0.25">
      <c r="E732" s="5"/>
      <c r="F732" s="5"/>
      <c r="G732" s="5"/>
    </row>
    <row r="733" spans="5:7" x14ac:dyDescent="0.25">
      <c r="E733" s="5"/>
      <c r="F733" s="5"/>
      <c r="G733" s="5"/>
    </row>
    <row r="734" spans="5:7" x14ac:dyDescent="0.25">
      <c r="E734" s="5"/>
      <c r="F734" s="5"/>
      <c r="G734" s="5"/>
    </row>
    <row r="735" spans="5:7" x14ac:dyDescent="0.25">
      <c r="E735" s="5"/>
      <c r="F735" s="5"/>
      <c r="G735" s="5"/>
    </row>
    <row r="736" spans="5:7" x14ac:dyDescent="0.25">
      <c r="E736" s="5"/>
      <c r="F736" s="5"/>
      <c r="G736" s="5"/>
    </row>
    <row r="737" spans="5:7" x14ac:dyDescent="0.25">
      <c r="E737" s="5"/>
      <c r="F737" s="5"/>
      <c r="G737" s="5"/>
    </row>
    <row r="738" spans="5:7" x14ac:dyDescent="0.25">
      <c r="E738" s="5"/>
      <c r="F738" s="5"/>
      <c r="G738" s="5"/>
    </row>
    <row r="739" spans="5:7" x14ac:dyDescent="0.25">
      <c r="E739" s="5"/>
      <c r="F739" s="5"/>
      <c r="G739" s="5"/>
    </row>
    <row r="740" spans="5:7" x14ac:dyDescent="0.25">
      <c r="E740" s="5"/>
      <c r="F740" s="5"/>
      <c r="G740" s="5"/>
    </row>
    <row r="741" spans="5:7" x14ac:dyDescent="0.25">
      <c r="E741" s="5"/>
      <c r="F741" s="5"/>
      <c r="G741" s="5"/>
    </row>
    <row r="742" spans="5:7" x14ac:dyDescent="0.25">
      <c r="E742" s="5"/>
      <c r="F742" s="5"/>
      <c r="G742" s="5"/>
    </row>
    <row r="743" spans="5:7" x14ac:dyDescent="0.25">
      <c r="E743" s="5"/>
      <c r="F743" s="5"/>
      <c r="G743" s="5"/>
    </row>
    <row r="744" spans="5:7" x14ac:dyDescent="0.25">
      <c r="E744" s="5"/>
      <c r="F744" s="5"/>
      <c r="G744" s="5"/>
    </row>
    <row r="745" spans="5:7" x14ac:dyDescent="0.25">
      <c r="E745" s="5"/>
      <c r="F745" s="5"/>
      <c r="G745" s="5"/>
    </row>
    <row r="746" spans="5:7" x14ac:dyDescent="0.25">
      <c r="E746" s="5"/>
      <c r="F746" s="5"/>
      <c r="G746" s="5"/>
    </row>
    <row r="747" spans="5:7" x14ac:dyDescent="0.25">
      <c r="E747" s="5"/>
      <c r="F747" s="5"/>
      <c r="G747" s="5"/>
    </row>
    <row r="748" spans="5:7" x14ac:dyDescent="0.25">
      <c r="E748" s="5"/>
      <c r="F748" s="5"/>
      <c r="G748" s="5"/>
    </row>
    <row r="749" spans="5:7" x14ac:dyDescent="0.25">
      <c r="E749" s="5"/>
      <c r="F749" s="5"/>
      <c r="G749" s="5"/>
    </row>
    <row r="750" spans="5:7" x14ac:dyDescent="0.25">
      <c r="E750" s="5"/>
      <c r="F750" s="5"/>
      <c r="G750" s="5"/>
    </row>
    <row r="751" spans="5:7" x14ac:dyDescent="0.25">
      <c r="E751" s="5"/>
      <c r="F751" s="5"/>
      <c r="G751" s="5"/>
    </row>
    <row r="752" spans="5:7" x14ac:dyDescent="0.25">
      <c r="E752" s="5"/>
      <c r="F752" s="5"/>
      <c r="G752" s="5"/>
    </row>
    <row r="753" spans="5:7" x14ac:dyDescent="0.25">
      <c r="E753" s="5"/>
      <c r="F753" s="5"/>
      <c r="G753" s="5"/>
    </row>
    <row r="754" spans="5:7" x14ac:dyDescent="0.25">
      <c r="E754" s="5"/>
      <c r="F754" s="5"/>
      <c r="G754" s="5"/>
    </row>
    <row r="755" spans="5:7" x14ac:dyDescent="0.25">
      <c r="E755" s="5"/>
      <c r="F755" s="5"/>
      <c r="G755" s="5"/>
    </row>
    <row r="756" spans="5:7" x14ac:dyDescent="0.25">
      <c r="E756" s="5"/>
      <c r="F756" s="5"/>
      <c r="G756" s="5"/>
    </row>
    <row r="757" spans="5:7" x14ac:dyDescent="0.25">
      <c r="E757" s="5"/>
      <c r="F757" s="5"/>
      <c r="G757" s="5"/>
    </row>
    <row r="758" spans="5:7" x14ac:dyDescent="0.25">
      <c r="E758" s="5"/>
      <c r="F758" s="5"/>
      <c r="G758" s="5"/>
    </row>
    <row r="759" spans="5:7" x14ac:dyDescent="0.25">
      <c r="E759" s="5"/>
      <c r="F759" s="5"/>
      <c r="G759" s="5"/>
    </row>
    <row r="760" spans="5:7" x14ac:dyDescent="0.25">
      <c r="E760" s="5"/>
      <c r="F760" s="5"/>
      <c r="G760" s="5"/>
    </row>
    <row r="761" spans="5:7" x14ac:dyDescent="0.25">
      <c r="E761" s="5"/>
      <c r="F761" s="5"/>
      <c r="G761" s="5"/>
    </row>
    <row r="762" spans="5:7" x14ac:dyDescent="0.25">
      <c r="E762" s="5"/>
      <c r="F762" s="5"/>
      <c r="G762" s="5"/>
    </row>
    <row r="763" spans="5:7" x14ac:dyDescent="0.25">
      <c r="E763" s="5"/>
      <c r="F763" s="5"/>
      <c r="G763" s="5"/>
    </row>
    <row r="764" spans="5:7" x14ac:dyDescent="0.25">
      <c r="E764" s="5"/>
      <c r="F764" s="5"/>
      <c r="G764" s="5"/>
    </row>
    <row r="765" spans="5:7" x14ac:dyDescent="0.25">
      <c r="E765" s="5"/>
      <c r="F765" s="5"/>
      <c r="G765" s="5"/>
    </row>
    <row r="766" spans="5:7" x14ac:dyDescent="0.25">
      <c r="E766" s="5"/>
      <c r="F766" s="5"/>
      <c r="G766" s="5"/>
    </row>
    <row r="767" spans="5:7" x14ac:dyDescent="0.25">
      <c r="E767" s="5"/>
      <c r="F767" s="5"/>
      <c r="G767" s="5"/>
    </row>
    <row r="768" spans="5:7" x14ac:dyDescent="0.25">
      <c r="E768" s="5"/>
      <c r="F768" s="5"/>
      <c r="G768" s="5"/>
    </row>
    <row r="769" spans="5:7" x14ac:dyDescent="0.25">
      <c r="E769" s="5"/>
      <c r="F769" s="5"/>
      <c r="G769" s="5"/>
    </row>
    <row r="770" spans="5:7" x14ac:dyDescent="0.25">
      <c r="E770" s="5"/>
      <c r="F770" s="5"/>
      <c r="G770" s="5"/>
    </row>
    <row r="771" spans="5:7" x14ac:dyDescent="0.25">
      <c r="E771" s="5"/>
      <c r="F771" s="5"/>
      <c r="G771" s="5"/>
    </row>
    <row r="772" spans="5:7" x14ac:dyDescent="0.25">
      <c r="E772" s="5"/>
      <c r="F772" s="5"/>
      <c r="G772" s="5"/>
    </row>
    <row r="773" spans="5:7" x14ac:dyDescent="0.25">
      <c r="E773" s="5"/>
      <c r="F773" s="5"/>
      <c r="G773" s="5"/>
    </row>
    <row r="774" spans="5:7" x14ac:dyDescent="0.25">
      <c r="E774" s="5"/>
      <c r="F774" s="5"/>
      <c r="G774" s="5"/>
    </row>
    <row r="775" spans="5:7" x14ac:dyDescent="0.25">
      <c r="E775" s="5"/>
      <c r="F775" s="5"/>
      <c r="G775" s="5"/>
    </row>
    <row r="776" spans="5:7" x14ac:dyDescent="0.25">
      <c r="E776" s="5"/>
      <c r="F776" s="5"/>
      <c r="G776" s="5"/>
    </row>
    <row r="777" spans="5:7" x14ac:dyDescent="0.25">
      <c r="E777" s="5"/>
      <c r="F777" s="5"/>
      <c r="G777" s="5"/>
    </row>
    <row r="778" spans="5:7" x14ac:dyDescent="0.25">
      <c r="E778" s="5"/>
      <c r="F778" s="5"/>
      <c r="G778" s="5"/>
    </row>
    <row r="779" spans="5:7" x14ac:dyDescent="0.25">
      <c r="E779" s="5"/>
      <c r="F779" s="5"/>
      <c r="G779" s="5"/>
    </row>
    <row r="780" spans="5:7" x14ac:dyDescent="0.25">
      <c r="E780" s="5"/>
      <c r="F780" s="5"/>
      <c r="G780" s="5"/>
    </row>
    <row r="781" spans="5:7" x14ac:dyDescent="0.25">
      <c r="E781" s="5"/>
      <c r="F781" s="5"/>
      <c r="G781" s="5"/>
    </row>
    <row r="782" spans="5:7" x14ac:dyDescent="0.25">
      <c r="E782" s="5"/>
      <c r="F782" s="5"/>
      <c r="G782" s="5"/>
    </row>
    <row r="783" spans="5:7" x14ac:dyDescent="0.25">
      <c r="E783" s="5"/>
      <c r="F783" s="5"/>
      <c r="G783" s="5"/>
    </row>
    <row r="784" spans="5:7" x14ac:dyDescent="0.25">
      <c r="E784" s="5"/>
      <c r="F784" s="5"/>
      <c r="G784" s="5"/>
    </row>
    <row r="785" spans="5:7" x14ac:dyDescent="0.25">
      <c r="E785" s="5"/>
      <c r="F785" s="5"/>
      <c r="G785" s="5"/>
    </row>
    <row r="786" spans="5:7" x14ac:dyDescent="0.25">
      <c r="E786" s="5"/>
      <c r="F786" s="5"/>
      <c r="G786" s="5"/>
    </row>
    <row r="787" spans="5:7" x14ac:dyDescent="0.25">
      <c r="E787" s="5"/>
      <c r="F787" s="5"/>
      <c r="G787" s="5"/>
    </row>
    <row r="788" spans="5:7" x14ac:dyDescent="0.25">
      <c r="E788" s="5"/>
      <c r="F788" s="5"/>
      <c r="G788" s="5"/>
    </row>
    <row r="789" spans="5:7" x14ac:dyDescent="0.25">
      <c r="E789" s="5"/>
      <c r="F789" s="5"/>
      <c r="G789" s="5"/>
    </row>
    <row r="790" spans="5:7" x14ac:dyDescent="0.25">
      <c r="E790" s="5"/>
      <c r="F790" s="5"/>
      <c r="G790" s="5"/>
    </row>
    <row r="791" spans="5:7" x14ac:dyDescent="0.25">
      <c r="E791" s="5"/>
      <c r="F791" s="5"/>
      <c r="G791" s="5"/>
    </row>
    <row r="792" spans="5:7" x14ac:dyDescent="0.25">
      <c r="E792" s="5"/>
      <c r="F792" s="5"/>
      <c r="G792" s="5"/>
    </row>
    <row r="793" spans="5:7" x14ac:dyDescent="0.25">
      <c r="E793" s="5"/>
      <c r="F793" s="5"/>
      <c r="G793" s="5"/>
    </row>
    <row r="794" spans="5:7" x14ac:dyDescent="0.25">
      <c r="E794" s="5"/>
      <c r="F794" s="5"/>
      <c r="G794" s="5"/>
    </row>
    <row r="795" spans="5:7" x14ac:dyDescent="0.25">
      <c r="E795" s="5"/>
      <c r="F795" s="5"/>
      <c r="G795" s="5"/>
    </row>
    <row r="796" spans="5:7" x14ac:dyDescent="0.25">
      <c r="E796" s="5"/>
      <c r="F796" s="5"/>
      <c r="G796" s="5"/>
    </row>
    <row r="797" spans="5:7" x14ac:dyDescent="0.25">
      <c r="E797" s="5"/>
      <c r="F797" s="5"/>
      <c r="G797" s="5"/>
    </row>
    <row r="798" spans="5:7" x14ac:dyDescent="0.25">
      <c r="E798" s="5"/>
      <c r="F798" s="5"/>
      <c r="G798" s="5"/>
    </row>
    <row r="799" spans="5:7" x14ac:dyDescent="0.25">
      <c r="E799" s="5"/>
      <c r="F799" s="5"/>
      <c r="G799" s="5"/>
    </row>
    <row r="800" spans="5:7" x14ac:dyDescent="0.25">
      <c r="E800" s="5"/>
      <c r="F800" s="5"/>
      <c r="G800" s="5"/>
    </row>
    <row r="801" spans="5:7" x14ac:dyDescent="0.25">
      <c r="E801" s="5"/>
      <c r="F801" s="5"/>
      <c r="G801" s="5"/>
    </row>
    <row r="802" spans="5:7" x14ac:dyDescent="0.25">
      <c r="E802" s="5"/>
      <c r="F802" s="5"/>
      <c r="G802" s="5"/>
    </row>
    <row r="803" spans="5:7" x14ac:dyDescent="0.25">
      <c r="E803" s="5"/>
      <c r="F803" s="5"/>
      <c r="G803" s="5"/>
    </row>
    <row r="804" spans="5:7" x14ac:dyDescent="0.25">
      <c r="E804" s="5"/>
      <c r="F804" s="5"/>
      <c r="G804" s="5"/>
    </row>
    <row r="805" spans="5:7" x14ac:dyDescent="0.25">
      <c r="E805" s="5"/>
      <c r="F805" s="5"/>
      <c r="G805" s="5"/>
    </row>
    <row r="806" spans="5:7" x14ac:dyDescent="0.25">
      <c r="E806" s="5"/>
      <c r="F806" s="5"/>
      <c r="G806" s="5"/>
    </row>
    <row r="807" spans="5:7" x14ac:dyDescent="0.25">
      <c r="E807" s="5"/>
      <c r="F807" s="5"/>
      <c r="G807" s="5"/>
    </row>
    <row r="808" spans="5:7" x14ac:dyDescent="0.25">
      <c r="E808" s="5"/>
      <c r="F808" s="5"/>
      <c r="G808" s="5"/>
    </row>
    <row r="809" spans="5:7" x14ac:dyDescent="0.25">
      <c r="E809" s="5"/>
      <c r="F809" s="5"/>
      <c r="G809" s="5"/>
    </row>
    <row r="810" spans="5:7" x14ac:dyDescent="0.25">
      <c r="E810" s="5"/>
      <c r="F810" s="5"/>
      <c r="G810" s="5"/>
    </row>
    <row r="811" spans="5:7" x14ac:dyDescent="0.25">
      <c r="E811" s="5"/>
      <c r="F811" s="5"/>
      <c r="G811" s="5"/>
    </row>
    <row r="812" spans="5:7" x14ac:dyDescent="0.25">
      <c r="E812" s="5"/>
      <c r="F812" s="5"/>
      <c r="G812" s="5"/>
    </row>
    <row r="813" spans="5:7" x14ac:dyDescent="0.25">
      <c r="E813" s="5"/>
      <c r="F813" s="5"/>
      <c r="G813" s="5"/>
    </row>
    <row r="814" spans="5:7" x14ac:dyDescent="0.25">
      <c r="E814" s="5"/>
      <c r="F814" s="5"/>
      <c r="G814" s="5"/>
    </row>
    <row r="815" spans="5:7" x14ac:dyDescent="0.25">
      <c r="E815" s="5"/>
      <c r="F815" s="5"/>
      <c r="G815" s="5"/>
    </row>
    <row r="816" spans="5:7" x14ac:dyDescent="0.25">
      <c r="E816" s="5"/>
      <c r="F816" s="5"/>
      <c r="G816" s="5"/>
    </row>
    <row r="817" spans="5:7" x14ac:dyDescent="0.25">
      <c r="E817" s="5"/>
      <c r="F817" s="5"/>
      <c r="G817" s="5"/>
    </row>
    <row r="818" spans="5:7" x14ac:dyDescent="0.25">
      <c r="E818" s="5"/>
      <c r="F818" s="5"/>
      <c r="G818" s="5"/>
    </row>
    <row r="819" spans="5:7" x14ac:dyDescent="0.25">
      <c r="E819" s="5"/>
      <c r="F819" s="5"/>
      <c r="G819" s="5"/>
    </row>
    <row r="820" spans="5:7" x14ac:dyDescent="0.25">
      <c r="E820" s="5"/>
      <c r="F820" s="5"/>
      <c r="G820" s="5"/>
    </row>
    <row r="821" spans="5:7" x14ac:dyDescent="0.25">
      <c r="E821" s="5"/>
      <c r="F821" s="5"/>
      <c r="G821" s="5"/>
    </row>
    <row r="822" spans="5:7" x14ac:dyDescent="0.25">
      <c r="E822" s="5"/>
      <c r="F822" s="5"/>
      <c r="G822" s="5"/>
    </row>
    <row r="823" spans="5:7" x14ac:dyDescent="0.25">
      <c r="E823" s="5"/>
      <c r="F823" s="5"/>
      <c r="G823" s="5"/>
    </row>
    <row r="824" spans="5:7" x14ac:dyDescent="0.25">
      <c r="E824" s="5"/>
      <c r="F824" s="5"/>
      <c r="G824" s="5"/>
    </row>
    <row r="825" spans="5:7" x14ac:dyDescent="0.25">
      <c r="E825" s="5"/>
      <c r="F825" s="5"/>
      <c r="G825" s="5"/>
    </row>
    <row r="826" spans="5:7" x14ac:dyDescent="0.25">
      <c r="E826" s="5"/>
      <c r="F826" s="5"/>
      <c r="G826" s="5"/>
    </row>
    <row r="827" spans="5:7" x14ac:dyDescent="0.25">
      <c r="E827" s="5"/>
      <c r="F827" s="5"/>
      <c r="G827" s="5"/>
    </row>
    <row r="828" spans="5:7" x14ac:dyDescent="0.25">
      <c r="E828" s="5"/>
      <c r="F828" s="5"/>
      <c r="G828" s="5"/>
    </row>
    <row r="829" spans="5:7" x14ac:dyDescent="0.25">
      <c r="E829" s="5"/>
      <c r="F829" s="5"/>
      <c r="G829" s="5"/>
    </row>
    <row r="830" spans="5:7" x14ac:dyDescent="0.25">
      <c r="E830" s="5"/>
      <c r="F830" s="5"/>
      <c r="G830" s="5"/>
    </row>
    <row r="831" spans="5:7" x14ac:dyDescent="0.25">
      <c r="E831" s="5"/>
      <c r="F831" s="5"/>
      <c r="G831" s="5"/>
    </row>
    <row r="832" spans="5:7" x14ac:dyDescent="0.25">
      <c r="E832" s="5"/>
      <c r="F832" s="5"/>
      <c r="G832" s="5"/>
    </row>
    <row r="833" spans="5:7" x14ac:dyDescent="0.25">
      <c r="E833" s="5"/>
      <c r="F833" s="5"/>
      <c r="G833" s="5"/>
    </row>
    <row r="834" spans="5:7" x14ac:dyDescent="0.25">
      <c r="E834" s="5"/>
      <c r="F834" s="5"/>
      <c r="G834" s="5"/>
    </row>
    <row r="835" spans="5:7" x14ac:dyDescent="0.25">
      <c r="E835" s="5"/>
      <c r="F835" s="5"/>
      <c r="G835" s="5"/>
    </row>
    <row r="836" spans="5:7" x14ac:dyDescent="0.25">
      <c r="E836" s="5"/>
      <c r="F836" s="5"/>
      <c r="G836" s="5"/>
    </row>
    <row r="837" spans="5:7" x14ac:dyDescent="0.25">
      <c r="E837" s="5"/>
      <c r="F837" s="5"/>
      <c r="G837" s="5"/>
    </row>
    <row r="838" spans="5:7" x14ac:dyDescent="0.25">
      <c r="E838" s="5"/>
      <c r="F838" s="5"/>
      <c r="G838" s="5"/>
    </row>
    <row r="839" spans="5:7" x14ac:dyDescent="0.25">
      <c r="E839" s="5"/>
      <c r="F839" s="5"/>
      <c r="G839" s="5"/>
    </row>
    <row r="840" spans="5:7" x14ac:dyDescent="0.25">
      <c r="E840" s="5"/>
      <c r="F840" s="5"/>
      <c r="G840" s="5"/>
    </row>
    <row r="841" spans="5:7" x14ac:dyDescent="0.25">
      <c r="E841" s="5"/>
      <c r="F841" s="5"/>
      <c r="G841" s="5"/>
    </row>
    <row r="842" spans="5:7" x14ac:dyDescent="0.25">
      <c r="E842" s="5"/>
      <c r="F842" s="5"/>
      <c r="G842" s="5"/>
    </row>
    <row r="843" spans="5:7" x14ac:dyDescent="0.25">
      <c r="E843" s="5"/>
      <c r="F843" s="5"/>
      <c r="G843" s="5"/>
    </row>
    <row r="844" spans="5:7" x14ac:dyDescent="0.25">
      <c r="E844" s="5"/>
      <c r="F844" s="5"/>
      <c r="G844" s="5"/>
    </row>
    <row r="845" spans="5:7" x14ac:dyDescent="0.25">
      <c r="E845" s="5"/>
      <c r="F845" s="5"/>
      <c r="G845" s="5"/>
    </row>
    <row r="846" spans="5:7" x14ac:dyDescent="0.25">
      <c r="E846" s="5"/>
      <c r="F846" s="5"/>
      <c r="G846" s="5"/>
    </row>
    <row r="847" spans="5:7" x14ac:dyDescent="0.25">
      <c r="E847" s="5"/>
      <c r="F847" s="5"/>
      <c r="G847" s="5"/>
    </row>
    <row r="848" spans="5:7" x14ac:dyDescent="0.25">
      <c r="E848" s="5"/>
      <c r="F848" s="5"/>
      <c r="G848" s="5"/>
    </row>
    <row r="849" spans="5:7" x14ac:dyDescent="0.25">
      <c r="E849" s="5"/>
      <c r="F849" s="5"/>
      <c r="G849" s="5"/>
    </row>
    <row r="850" spans="5:7" x14ac:dyDescent="0.25">
      <c r="E850" s="5"/>
      <c r="F850" s="5"/>
      <c r="G850" s="5"/>
    </row>
    <row r="851" spans="5:7" x14ac:dyDescent="0.25">
      <c r="E851" s="5"/>
      <c r="F851" s="5"/>
      <c r="G851" s="5"/>
    </row>
    <row r="852" spans="5:7" x14ac:dyDescent="0.25">
      <c r="E852" s="5"/>
      <c r="F852" s="5"/>
      <c r="G852" s="5"/>
    </row>
    <row r="853" spans="5:7" x14ac:dyDescent="0.25">
      <c r="E853" s="5"/>
      <c r="F853" s="5"/>
      <c r="G853" s="5"/>
    </row>
    <row r="854" spans="5:7" x14ac:dyDescent="0.25">
      <c r="E854" s="5"/>
      <c r="F854" s="5"/>
      <c r="G854" s="5"/>
    </row>
    <row r="855" spans="5:7" x14ac:dyDescent="0.25">
      <c r="E855" s="5"/>
      <c r="F855" s="5"/>
      <c r="G855" s="5"/>
    </row>
    <row r="856" spans="5:7" x14ac:dyDescent="0.25">
      <c r="E856" s="5"/>
      <c r="F856" s="5"/>
      <c r="G856" s="5"/>
    </row>
    <row r="857" spans="5:7" x14ac:dyDescent="0.25">
      <c r="E857" s="5"/>
      <c r="F857" s="5"/>
      <c r="G857" s="5"/>
    </row>
    <row r="858" spans="5:7" x14ac:dyDescent="0.25">
      <c r="E858" s="5"/>
      <c r="F858" s="5"/>
      <c r="G858" s="5"/>
    </row>
    <row r="859" spans="5:7" x14ac:dyDescent="0.25">
      <c r="E859" s="5"/>
      <c r="F859" s="5"/>
      <c r="G859" s="5"/>
    </row>
    <row r="860" spans="5:7" x14ac:dyDescent="0.25">
      <c r="E860" s="5"/>
      <c r="F860" s="5"/>
      <c r="G860" s="5"/>
    </row>
    <row r="861" spans="5:7" x14ac:dyDescent="0.25">
      <c r="E861" s="5"/>
      <c r="F861" s="5"/>
      <c r="G861" s="5"/>
    </row>
    <row r="862" spans="5:7" x14ac:dyDescent="0.25">
      <c r="E862" s="5"/>
      <c r="F862" s="5"/>
      <c r="G862" s="5"/>
    </row>
    <row r="863" spans="5:7" x14ac:dyDescent="0.25">
      <c r="E863" s="5"/>
      <c r="F863" s="5"/>
      <c r="G863" s="5"/>
    </row>
    <row r="864" spans="5:7" x14ac:dyDescent="0.25">
      <c r="E864" s="5"/>
      <c r="F864" s="5"/>
      <c r="G864" s="5"/>
    </row>
    <row r="865" spans="5:7" x14ac:dyDescent="0.25">
      <c r="E865" s="5"/>
      <c r="F865" s="5"/>
      <c r="G865" s="5"/>
    </row>
    <row r="866" spans="5:7" x14ac:dyDescent="0.25">
      <c r="E866" s="5"/>
      <c r="F866" s="5"/>
      <c r="G866" s="5"/>
    </row>
    <row r="867" spans="5:7" x14ac:dyDescent="0.25">
      <c r="E867" s="5"/>
      <c r="F867" s="5"/>
      <c r="G867" s="5"/>
    </row>
    <row r="868" spans="5:7" x14ac:dyDescent="0.25">
      <c r="E868" s="5"/>
      <c r="F868" s="5"/>
      <c r="G868" s="5"/>
    </row>
    <row r="869" spans="5:7" x14ac:dyDescent="0.25">
      <c r="E869" s="5"/>
      <c r="F869" s="5"/>
      <c r="G869" s="5"/>
    </row>
    <row r="870" spans="5:7" x14ac:dyDescent="0.25">
      <c r="E870" s="5"/>
      <c r="F870" s="5"/>
      <c r="G870" s="5"/>
    </row>
    <row r="871" spans="5:7" x14ac:dyDescent="0.25">
      <c r="E871" s="5"/>
      <c r="F871" s="5"/>
      <c r="G871" s="5"/>
    </row>
    <row r="872" spans="5:7" x14ac:dyDescent="0.25">
      <c r="E872" s="5"/>
      <c r="F872" s="5"/>
      <c r="G872" s="5"/>
    </row>
    <row r="873" spans="5:7" x14ac:dyDescent="0.25">
      <c r="E873" s="5"/>
      <c r="F873" s="5"/>
      <c r="G873" s="5"/>
    </row>
    <row r="874" spans="5:7" x14ac:dyDescent="0.25">
      <c r="E874" s="5"/>
      <c r="F874" s="5"/>
      <c r="G874" s="5"/>
    </row>
    <row r="875" spans="5:7" x14ac:dyDescent="0.25">
      <c r="E875" s="5"/>
      <c r="F875" s="5"/>
      <c r="G875" s="5"/>
    </row>
    <row r="876" spans="5:7" x14ac:dyDescent="0.25">
      <c r="E876" s="5"/>
      <c r="F876" s="5"/>
      <c r="G876" s="5"/>
    </row>
    <row r="877" spans="5:7" x14ac:dyDescent="0.25">
      <c r="E877" s="5"/>
      <c r="F877" s="5"/>
      <c r="G877" s="5"/>
    </row>
    <row r="878" spans="5:7" x14ac:dyDescent="0.25">
      <c r="E878" s="5"/>
      <c r="F878" s="5"/>
      <c r="G878" s="5"/>
    </row>
    <row r="879" spans="5:7" x14ac:dyDescent="0.25">
      <c r="E879" s="5"/>
      <c r="F879" s="5"/>
      <c r="G879" s="5"/>
    </row>
    <row r="880" spans="5:7" x14ac:dyDescent="0.25">
      <c r="E880" s="5"/>
      <c r="F880" s="5"/>
      <c r="G880" s="5"/>
    </row>
    <row r="881" spans="5:7" x14ac:dyDescent="0.25">
      <c r="E881" s="5"/>
      <c r="F881" s="5"/>
      <c r="G881" s="5"/>
    </row>
    <row r="882" spans="5:7" x14ac:dyDescent="0.25">
      <c r="E882" s="5"/>
      <c r="F882" s="5"/>
      <c r="G882" s="5"/>
    </row>
    <row r="883" spans="5:7" x14ac:dyDescent="0.25">
      <c r="E883" s="5"/>
      <c r="F883" s="5"/>
      <c r="G883" s="5"/>
    </row>
    <row r="884" spans="5:7" x14ac:dyDescent="0.25">
      <c r="E884" s="5"/>
      <c r="F884" s="5"/>
      <c r="G884" s="5"/>
    </row>
    <row r="885" spans="5:7" x14ac:dyDescent="0.25">
      <c r="E885" s="5"/>
      <c r="F885" s="5"/>
      <c r="G885" s="5"/>
    </row>
    <row r="886" spans="5:7" x14ac:dyDescent="0.25">
      <c r="E886" s="5"/>
      <c r="F886" s="5"/>
      <c r="G886" s="5"/>
    </row>
    <row r="887" spans="5:7" x14ac:dyDescent="0.25">
      <c r="E887" s="5"/>
      <c r="F887" s="5"/>
      <c r="G887" s="5"/>
    </row>
    <row r="888" spans="5:7" x14ac:dyDescent="0.25">
      <c r="E888" s="5"/>
      <c r="F888" s="5"/>
      <c r="G888" s="5"/>
    </row>
    <row r="889" spans="5:7" x14ac:dyDescent="0.25">
      <c r="E889" s="5"/>
      <c r="F889" s="5"/>
      <c r="G889" s="5"/>
    </row>
    <row r="890" spans="5:7" x14ac:dyDescent="0.25">
      <c r="E890" s="5"/>
      <c r="F890" s="5"/>
      <c r="G890" s="5"/>
    </row>
    <row r="891" spans="5:7" x14ac:dyDescent="0.25">
      <c r="E891" s="5"/>
      <c r="F891" s="5"/>
      <c r="G891" s="5"/>
    </row>
    <row r="892" spans="5:7" x14ac:dyDescent="0.25">
      <c r="E892" s="5"/>
      <c r="F892" s="5"/>
      <c r="G892" s="5"/>
    </row>
    <row r="893" spans="5:7" x14ac:dyDescent="0.25">
      <c r="E893" s="5"/>
      <c r="F893" s="5"/>
      <c r="G893" s="5"/>
    </row>
    <row r="894" spans="5:7" x14ac:dyDescent="0.25">
      <c r="E894" s="5"/>
      <c r="F894" s="5"/>
      <c r="G894" s="5"/>
    </row>
    <row r="895" spans="5:7" x14ac:dyDescent="0.25">
      <c r="E895" s="5"/>
      <c r="F895" s="5"/>
      <c r="G895" s="5"/>
    </row>
    <row r="896" spans="5:7" x14ac:dyDescent="0.25">
      <c r="E896" s="5"/>
      <c r="F896" s="5"/>
      <c r="G896" s="5"/>
    </row>
    <row r="897" spans="5:7" x14ac:dyDescent="0.25">
      <c r="E897" s="5"/>
      <c r="F897" s="5"/>
      <c r="G897" s="5"/>
    </row>
    <row r="898" spans="5:7" x14ac:dyDescent="0.25">
      <c r="E898" s="5"/>
      <c r="F898" s="5"/>
      <c r="G898" s="5"/>
    </row>
    <row r="899" spans="5:7" x14ac:dyDescent="0.25">
      <c r="E899" s="5"/>
      <c r="F899" s="5"/>
      <c r="G899" s="5"/>
    </row>
    <row r="900" spans="5:7" x14ac:dyDescent="0.25">
      <c r="E900" s="5"/>
      <c r="F900" s="5"/>
      <c r="G900" s="5"/>
    </row>
    <row r="901" spans="5:7" x14ac:dyDescent="0.25">
      <c r="E901" s="5"/>
      <c r="F901" s="5"/>
      <c r="G901" s="5"/>
    </row>
    <row r="902" spans="5:7" x14ac:dyDescent="0.25">
      <c r="E902" s="5"/>
      <c r="F902" s="5"/>
      <c r="G902" s="5"/>
    </row>
    <row r="903" spans="5:7" x14ac:dyDescent="0.25">
      <c r="E903" s="5"/>
      <c r="F903" s="5"/>
      <c r="G903" s="5"/>
    </row>
    <row r="904" spans="5:7" x14ac:dyDescent="0.25">
      <c r="E904" s="5"/>
      <c r="F904" s="5"/>
      <c r="G904" s="5"/>
    </row>
    <row r="905" spans="5:7" x14ac:dyDescent="0.25">
      <c r="E905" s="5"/>
      <c r="F905" s="5"/>
      <c r="G905" s="5"/>
    </row>
    <row r="906" spans="5:7" x14ac:dyDescent="0.25">
      <c r="E906" s="5"/>
      <c r="F906" s="5"/>
      <c r="G906" s="5"/>
    </row>
    <row r="907" spans="5:7" x14ac:dyDescent="0.25">
      <c r="E907" s="5"/>
      <c r="F907" s="5"/>
      <c r="G907" s="5"/>
    </row>
    <row r="908" spans="5:7" x14ac:dyDescent="0.25">
      <c r="E908" s="5"/>
      <c r="F908" s="5"/>
      <c r="G908" s="5"/>
    </row>
    <row r="909" spans="5:7" x14ac:dyDescent="0.25">
      <c r="E909" s="5"/>
      <c r="F909" s="5"/>
      <c r="G909" s="5"/>
    </row>
    <row r="910" spans="5:7" x14ac:dyDescent="0.25">
      <c r="E910" s="5"/>
      <c r="F910" s="5"/>
      <c r="G910" s="5"/>
    </row>
    <row r="911" spans="5:7" x14ac:dyDescent="0.25">
      <c r="E911" s="5"/>
      <c r="F911" s="5"/>
      <c r="G911" s="5"/>
    </row>
    <row r="912" spans="5:7" x14ac:dyDescent="0.25">
      <c r="E912" s="5"/>
      <c r="F912" s="5"/>
      <c r="G912" s="5"/>
    </row>
    <row r="913" spans="5:7" x14ac:dyDescent="0.25">
      <c r="E913" s="5"/>
      <c r="F913" s="5"/>
      <c r="G913" s="5"/>
    </row>
    <row r="914" spans="5:7" x14ac:dyDescent="0.25">
      <c r="E914" s="5"/>
      <c r="F914" s="5"/>
      <c r="G914" s="5"/>
    </row>
    <row r="915" spans="5:7" x14ac:dyDescent="0.25">
      <c r="E915" s="5"/>
      <c r="F915" s="5"/>
      <c r="G915" s="5"/>
    </row>
    <row r="916" spans="5:7" x14ac:dyDescent="0.25">
      <c r="E916" s="5"/>
      <c r="F916" s="5"/>
      <c r="G916" s="5"/>
    </row>
    <row r="917" spans="5:7" x14ac:dyDescent="0.25">
      <c r="E917" s="5"/>
      <c r="F917" s="5"/>
      <c r="G917" s="5"/>
    </row>
    <row r="918" spans="5:7" x14ac:dyDescent="0.25">
      <c r="E918" s="5"/>
      <c r="F918" s="5"/>
      <c r="G918" s="5"/>
    </row>
    <row r="919" spans="5:7" x14ac:dyDescent="0.25">
      <c r="E919" s="5"/>
      <c r="F919" s="5"/>
      <c r="G919" s="5"/>
    </row>
    <row r="920" spans="5:7" x14ac:dyDescent="0.25">
      <c r="E920" s="5"/>
      <c r="F920" s="5"/>
      <c r="G920" s="5"/>
    </row>
    <row r="921" spans="5:7" x14ac:dyDescent="0.25">
      <c r="E921" s="5"/>
      <c r="F921" s="5"/>
      <c r="G921" s="5"/>
    </row>
    <row r="922" spans="5:7" x14ac:dyDescent="0.25">
      <c r="E922" s="5"/>
      <c r="F922" s="5"/>
      <c r="G922" s="5"/>
    </row>
    <row r="923" spans="5:7" x14ac:dyDescent="0.25">
      <c r="E923" s="5"/>
      <c r="F923" s="5"/>
      <c r="G923" s="5"/>
    </row>
    <row r="924" spans="5:7" x14ac:dyDescent="0.25">
      <c r="E924" s="5"/>
      <c r="F924" s="5"/>
      <c r="G924" s="5"/>
    </row>
    <row r="925" spans="5:7" x14ac:dyDescent="0.25">
      <c r="E925" s="5"/>
      <c r="F925" s="5"/>
      <c r="G925" s="5"/>
    </row>
    <row r="926" spans="5:7" x14ac:dyDescent="0.25">
      <c r="E926" s="5"/>
      <c r="F926" s="5"/>
      <c r="G926" s="5"/>
    </row>
    <row r="927" spans="5:7" x14ac:dyDescent="0.25">
      <c r="E927" s="5"/>
      <c r="F927" s="5"/>
      <c r="G927" s="5"/>
    </row>
    <row r="928" spans="5:7" x14ac:dyDescent="0.25">
      <c r="E928" s="5"/>
      <c r="F928" s="5"/>
      <c r="G928" s="5"/>
    </row>
    <row r="929" spans="5:7" x14ac:dyDescent="0.25">
      <c r="E929" s="5"/>
      <c r="F929" s="5"/>
      <c r="G929" s="5"/>
    </row>
    <row r="930" spans="5:7" x14ac:dyDescent="0.25">
      <c r="E930" s="5"/>
      <c r="F930" s="5"/>
      <c r="G930" s="5"/>
    </row>
    <row r="931" spans="5:7" x14ac:dyDescent="0.25">
      <c r="E931" s="5"/>
      <c r="F931" s="5"/>
      <c r="G931" s="5"/>
    </row>
    <row r="932" spans="5:7" x14ac:dyDescent="0.25">
      <c r="E932" s="5"/>
      <c r="F932" s="5"/>
      <c r="G932" s="5"/>
    </row>
    <row r="933" spans="5:7" x14ac:dyDescent="0.25">
      <c r="E933" s="5"/>
      <c r="F933" s="5"/>
      <c r="G933" s="5"/>
    </row>
    <row r="934" spans="5:7" x14ac:dyDescent="0.25">
      <c r="E934" s="5"/>
      <c r="F934" s="5"/>
      <c r="G934" s="5"/>
    </row>
    <row r="935" spans="5:7" x14ac:dyDescent="0.25">
      <c r="E935" s="5"/>
      <c r="F935" s="5"/>
      <c r="G935" s="5"/>
    </row>
    <row r="936" spans="5:7" x14ac:dyDescent="0.25">
      <c r="E936" s="5"/>
      <c r="F936" s="5"/>
      <c r="G936" s="5"/>
    </row>
    <row r="937" spans="5:7" x14ac:dyDescent="0.25">
      <c r="E937" s="5"/>
      <c r="F937" s="5"/>
      <c r="G937" s="5"/>
    </row>
    <row r="938" spans="5:7" x14ac:dyDescent="0.25">
      <c r="E938" s="5"/>
      <c r="F938" s="5"/>
      <c r="G938" s="5"/>
    </row>
    <row r="939" spans="5:7" x14ac:dyDescent="0.25">
      <c r="E939" s="5"/>
      <c r="F939" s="5"/>
      <c r="G939" s="5"/>
    </row>
    <row r="940" spans="5:7" x14ac:dyDescent="0.25">
      <c r="E940" s="5"/>
      <c r="F940" s="5"/>
      <c r="G940" s="5"/>
    </row>
    <row r="941" spans="5:7" x14ac:dyDescent="0.25">
      <c r="E941" s="5"/>
      <c r="F941" s="5"/>
      <c r="G941" s="5"/>
    </row>
    <row r="942" spans="5:7" x14ac:dyDescent="0.25">
      <c r="E942" s="5"/>
      <c r="F942" s="5"/>
      <c r="G942" s="5"/>
    </row>
    <row r="943" spans="5:7" x14ac:dyDescent="0.25">
      <c r="E943" s="5"/>
      <c r="F943" s="5"/>
      <c r="G943" s="5"/>
    </row>
    <row r="944" spans="5:7" x14ac:dyDescent="0.25">
      <c r="E944" s="5"/>
      <c r="F944" s="5"/>
      <c r="G944" s="5"/>
    </row>
    <row r="945" spans="5:7" x14ac:dyDescent="0.25">
      <c r="E945" s="5"/>
      <c r="F945" s="5"/>
      <c r="G945" s="5"/>
    </row>
    <row r="946" spans="5:7" x14ac:dyDescent="0.25">
      <c r="E946" s="5"/>
      <c r="F946" s="5"/>
      <c r="G946" s="5"/>
    </row>
    <row r="947" spans="5:7" x14ac:dyDescent="0.25">
      <c r="E947" s="5"/>
      <c r="F947" s="5"/>
      <c r="G947" s="5"/>
    </row>
    <row r="948" spans="5:7" x14ac:dyDescent="0.25">
      <c r="E948" s="5"/>
      <c r="F948" s="5"/>
      <c r="G948" s="5"/>
    </row>
    <row r="949" spans="5:7" x14ac:dyDescent="0.25">
      <c r="E949" s="5"/>
      <c r="F949" s="5"/>
      <c r="G949" s="5"/>
    </row>
    <row r="950" spans="5:7" x14ac:dyDescent="0.25">
      <c r="E950" s="5"/>
      <c r="F950" s="5"/>
      <c r="G950" s="5"/>
    </row>
    <row r="951" spans="5:7" x14ac:dyDescent="0.25">
      <c r="E951" s="5"/>
      <c r="F951" s="5"/>
      <c r="G951" s="5"/>
    </row>
    <row r="952" spans="5:7" x14ac:dyDescent="0.25">
      <c r="E952" s="5"/>
      <c r="F952" s="5"/>
      <c r="G952" s="5"/>
    </row>
    <row r="953" spans="5:7" x14ac:dyDescent="0.25">
      <c r="E953" s="5"/>
      <c r="F953" s="5"/>
      <c r="G953" s="5"/>
    </row>
    <row r="954" spans="5:7" x14ac:dyDescent="0.25">
      <c r="E954" s="5"/>
      <c r="F954" s="5"/>
      <c r="G954" s="5"/>
    </row>
    <row r="955" spans="5:7" x14ac:dyDescent="0.25">
      <c r="E955" s="5"/>
      <c r="F955" s="5"/>
      <c r="G955" s="5"/>
    </row>
    <row r="956" spans="5:7" x14ac:dyDescent="0.25">
      <c r="E956" s="5"/>
      <c r="F956" s="5"/>
      <c r="G956" s="5"/>
    </row>
    <row r="957" spans="5:7" x14ac:dyDescent="0.25">
      <c r="E957" s="5"/>
      <c r="F957" s="5"/>
      <c r="G957" s="5"/>
    </row>
    <row r="958" spans="5:7" x14ac:dyDescent="0.25">
      <c r="E958" s="5"/>
      <c r="F958" s="5"/>
      <c r="G958" s="5"/>
    </row>
    <row r="959" spans="5:7" x14ac:dyDescent="0.25">
      <c r="E959" s="5"/>
      <c r="F959" s="5"/>
      <c r="G959" s="5"/>
    </row>
    <row r="960" spans="5:7" x14ac:dyDescent="0.25">
      <c r="E960" s="5"/>
      <c r="F960" s="5"/>
      <c r="G960" s="5"/>
    </row>
    <row r="961" spans="5:7" x14ac:dyDescent="0.25">
      <c r="E961" s="5"/>
      <c r="F961" s="5"/>
      <c r="G961" s="5"/>
    </row>
    <row r="962" spans="5:7" x14ac:dyDescent="0.25">
      <c r="E962" s="5"/>
      <c r="F962" s="5"/>
      <c r="G962" s="5"/>
    </row>
    <row r="963" spans="5:7" x14ac:dyDescent="0.25">
      <c r="E963" s="5"/>
      <c r="F963" s="5"/>
      <c r="G963" s="5"/>
    </row>
    <row r="964" spans="5:7" x14ac:dyDescent="0.25">
      <c r="E964" s="5"/>
      <c r="F964" s="5"/>
      <c r="G964" s="5"/>
    </row>
    <row r="965" spans="5:7" x14ac:dyDescent="0.25">
      <c r="E965" s="5"/>
      <c r="F965" s="5"/>
      <c r="G965" s="5"/>
    </row>
    <row r="966" spans="5:7" x14ac:dyDescent="0.25">
      <c r="E966" s="5"/>
      <c r="F966" s="5"/>
      <c r="G966" s="5"/>
    </row>
    <row r="967" spans="5:7" x14ac:dyDescent="0.25">
      <c r="E967" s="5"/>
      <c r="F967" s="5"/>
      <c r="G967" s="5"/>
    </row>
    <row r="968" spans="5:7" x14ac:dyDescent="0.25">
      <c r="E968" s="5"/>
      <c r="F968" s="5"/>
      <c r="G968" s="5"/>
    </row>
    <row r="969" spans="5:7" x14ac:dyDescent="0.25">
      <c r="E969" s="5"/>
      <c r="F969" s="5"/>
      <c r="G969" s="5"/>
    </row>
    <row r="970" spans="5:7" x14ac:dyDescent="0.25">
      <c r="E970" s="5"/>
      <c r="F970" s="5"/>
      <c r="G970" s="5"/>
    </row>
    <row r="971" spans="5:7" x14ac:dyDescent="0.25">
      <c r="E971" s="5"/>
      <c r="F971" s="5"/>
      <c r="G971" s="5"/>
    </row>
    <row r="972" spans="5:7" x14ac:dyDescent="0.25">
      <c r="E972" s="5"/>
      <c r="F972" s="5"/>
      <c r="G972" s="5"/>
    </row>
    <row r="973" spans="5:7" x14ac:dyDescent="0.25">
      <c r="E973" s="5"/>
      <c r="F973" s="5"/>
      <c r="G973" s="5"/>
    </row>
    <row r="974" spans="5:7" x14ac:dyDescent="0.25">
      <c r="E974" s="5"/>
      <c r="F974" s="5"/>
      <c r="G974" s="5"/>
    </row>
    <row r="975" spans="5:7" x14ac:dyDescent="0.25">
      <c r="E975" s="5"/>
      <c r="F975" s="5"/>
      <c r="G975" s="5"/>
    </row>
    <row r="976" spans="5:7" x14ac:dyDescent="0.25">
      <c r="E976" s="5"/>
      <c r="F976" s="5"/>
      <c r="G976" s="5"/>
    </row>
    <row r="977" spans="5:7" x14ac:dyDescent="0.25">
      <c r="E977" s="5"/>
      <c r="F977" s="5"/>
      <c r="G977" s="5"/>
    </row>
    <row r="978" spans="5:7" x14ac:dyDescent="0.25">
      <c r="E978" s="5"/>
      <c r="F978" s="5"/>
      <c r="G978" s="5"/>
    </row>
    <row r="979" spans="5:7" x14ac:dyDescent="0.25">
      <c r="E979" s="5"/>
      <c r="F979" s="5"/>
      <c r="G979" s="5"/>
    </row>
    <row r="980" spans="5:7" x14ac:dyDescent="0.25">
      <c r="E980" s="5"/>
      <c r="F980" s="5"/>
      <c r="G980" s="5"/>
    </row>
    <row r="981" spans="5:7" x14ac:dyDescent="0.25">
      <c r="E981" s="5"/>
      <c r="F981" s="5"/>
      <c r="G981" s="5"/>
    </row>
    <row r="982" spans="5:7" x14ac:dyDescent="0.25">
      <c r="E982" s="5"/>
      <c r="F982" s="5"/>
      <c r="G982" s="5"/>
    </row>
    <row r="983" spans="5:7" x14ac:dyDescent="0.25">
      <c r="E983" s="5"/>
      <c r="F983" s="5"/>
      <c r="G983" s="5"/>
    </row>
    <row r="984" spans="5:7" x14ac:dyDescent="0.25">
      <c r="E984" s="5"/>
      <c r="F984" s="5"/>
      <c r="G984" s="5"/>
    </row>
    <row r="985" spans="5:7" x14ac:dyDescent="0.25">
      <c r="E985" s="5"/>
      <c r="F985" s="5"/>
      <c r="G985" s="5"/>
    </row>
    <row r="986" spans="5:7" x14ac:dyDescent="0.25">
      <c r="E986" s="5"/>
      <c r="F986" s="5"/>
      <c r="G986" s="5"/>
    </row>
    <row r="987" spans="5:7" x14ac:dyDescent="0.25">
      <c r="E987" s="5"/>
      <c r="F987" s="5"/>
      <c r="G987" s="5"/>
    </row>
    <row r="988" spans="5:7" x14ac:dyDescent="0.25">
      <c r="E988" s="5"/>
      <c r="F988" s="5"/>
      <c r="G988" s="5"/>
    </row>
    <row r="989" spans="5:7" x14ac:dyDescent="0.25">
      <c r="E989" s="5"/>
      <c r="F989" s="5"/>
      <c r="G989" s="5"/>
    </row>
    <row r="990" spans="5:7" x14ac:dyDescent="0.25">
      <c r="E990" s="5"/>
      <c r="F990" s="5"/>
      <c r="G990" s="5"/>
    </row>
    <row r="991" spans="5:7" x14ac:dyDescent="0.25">
      <c r="E991" s="5"/>
      <c r="F991" s="5"/>
      <c r="G991" s="5"/>
    </row>
    <row r="992" spans="5:7" x14ac:dyDescent="0.25">
      <c r="E992" s="5"/>
      <c r="F992" s="5"/>
      <c r="G992" s="5"/>
    </row>
    <row r="993" spans="5:7" x14ac:dyDescent="0.25">
      <c r="E993" s="5"/>
      <c r="F993" s="5"/>
      <c r="G993" s="5"/>
    </row>
    <row r="994" spans="5:7" x14ac:dyDescent="0.25">
      <c r="E994" s="5"/>
      <c r="F994" s="5"/>
      <c r="G994" s="5"/>
    </row>
    <row r="995" spans="5:7" x14ac:dyDescent="0.25">
      <c r="E995" s="5"/>
      <c r="F995" s="5"/>
      <c r="G995" s="5"/>
    </row>
    <row r="996" spans="5:7" x14ac:dyDescent="0.25">
      <c r="E996" s="5"/>
      <c r="F996" s="5"/>
      <c r="G996" s="5"/>
    </row>
    <row r="997" spans="5:7" x14ac:dyDescent="0.25">
      <c r="E997" s="5"/>
      <c r="F997" s="5"/>
      <c r="G997" s="5"/>
    </row>
    <row r="998" spans="5:7" x14ac:dyDescent="0.25">
      <c r="E998" s="5"/>
      <c r="F998" s="5"/>
      <c r="G998" s="5"/>
    </row>
    <row r="999" spans="5:7" x14ac:dyDescent="0.25">
      <c r="E999" s="5"/>
      <c r="F999" s="5"/>
      <c r="G999" s="5"/>
    </row>
    <row r="1000" spans="5:7" x14ac:dyDescent="0.25">
      <c r="E1000" s="5"/>
      <c r="F1000" s="5"/>
      <c r="G1000" s="5"/>
    </row>
    <row r="1001" spans="5:7" x14ac:dyDescent="0.25">
      <c r="E1001" s="5"/>
      <c r="F1001" s="5"/>
      <c r="G1001" s="5"/>
    </row>
    <row r="1002" spans="5:7" x14ac:dyDescent="0.25">
      <c r="E1002" s="5"/>
      <c r="F1002" s="5"/>
      <c r="G1002" s="5"/>
    </row>
    <row r="1003" spans="5:7" x14ac:dyDescent="0.25">
      <c r="E1003" s="5"/>
      <c r="F1003" s="5"/>
      <c r="G1003" s="5"/>
    </row>
    <row r="1004" spans="5:7" x14ac:dyDescent="0.25">
      <c r="E1004" s="5"/>
      <c r="F1004" s="5"/>
      <c r="G1004" s="5"/>
    </row>
    <row r="1005" spans="5:7" x14ac:dyDescent="0.25">
      <c r="E1005" s="5"/>
      <c r="F1005" s="5"/>
      <c r="G1005" s="5"/>
    </row>
    <row r="1006" spans="5:7" x14ac:dyDescent="0.25">
      <c r="E1006" s="5"/>
      <c r="F1006" s="5"/>
      <c r="G1006" s="5"/>
    </row>
    <row r="1007" spans="5:7" x14ac:dyDescent="0.25">
      <c r="E1007" s="5"/>
      <c r="F1007" s="5"/>
      <c r="G1007" s="5"/>
    </row>
    <row r="1008" spans="5:7" x14ac:dyDescent="0.25">
      <c r="E1008" s="5"/>
      <c r="F1008" s="5"/>
      <c r="G1008" s="5"/>
    </row>
    <row r="1009" spans="5:7" x14ac:dyDescent="0.25">
      <c r="E1009" s="5"/>
      <c r="F1009" s="5"/>
      <c r="G1009" s="5"/>
    </row>
    <row r="1010" spans="5:7" x14ac:dyDescent="0.25">
      <c r="E1010" s="5"/>
      <c r="F1010" s="5"/>
      <c r="G1010" s="5"/>
    </row>
    <row r="1011" spans="5:7" x14ac:dyDescent="0.25">
      <c r="E1011" s="5"/>
      <c r="F1011" s="5"/>
      <c r="G1011" s="5"/>
    </row>
    <row r="1012" spans="5:7" x14ac:dyDescent="0.25">
      <c r="E1012" s="5"/>
      <c r="F1012" s="5"/>
      <c r="G1012" s="5"/>
    </row>
    <row r="1013" spans="5:7" x14ac:dyDescent="0.25">
      <c r="E1013" s="5"/>
      <c r="F1013" s="5"/>
      <c r="G1013" s="5"/>
    </row>
    <row r="1014" spans="5:7" x14ac:dyDescent="0.25">
      <c r="E1014" s="5"/>
      <c r="F1014" s="5"/>
      <c r="G1014" s="5"/>
    </row>
    <row r="1015" spans="5:7" x14ac:dyDescent="0.25">
      <c r="E1015" s="5"/>
      <c r="F1015" s="5"/>
      <c r="G1015" s="5"/>
    </row>
    <row r="1016" spans="5:7" x14ac:dyDescent="0.25">
      <c r="E1016" s="5"/>
      <c r="F1016" s="5"/>
      <c r="G1016" s="5"/>
    </row>
    <row r="1017" spans="5:7" x14ac:dyDescent="0.25">
      <c r="E1017" s="5"/>
      <c r="F1017" s="5"/>
      <c r="G1017" s="5"/>
    </row>
    <row r="1018" spans="5:7" x14ac:dyDescent="0.25">
      <c r="E1018" s="5"/>
      <c r="F1018" s="5"/>
      <c r="G1018" s="5"/>
    </row>
    <row r="1019" spans="5:7" x14ac:dyDescent="0.25">
      <c r="E1019" s="5"/>
      <c r="F1019" s="5"/>
      <c r="G1019" s="5"/>
    </row>
    <row r="1020" spans="5:7" x14ac:dyDescent="0.25">
      <c r="E1020" s="5"/>
      <c r="F1020" s="5"/>
      <c r="G1020" s="5"/>
    </row>
    <row r="1021" spans="5:7" x14ac:dyDescent="0.25">
      <c r="E1021" s="5"/>
      <c r="F1021" s="5"/>
      <c r="G1021" s="5"/>
    </row>
    <row r="1022" spans="5:7" x14ac:dyDescent="0.25">
      <c r="E1022" s="5"/>
      <c r="F1022" s="5"/>
      <c r="G1022" s="5"/>
    </row>
    <row r="1023" spans="5:7" x14ac:dyDescent="0.25">
      <c r="E1023" s="5"/>
      <c r="F1023" s="5"/>
      <c r="G1023" s="5"/>
    </row>
    <row r="1024" spans="5:7" x14ac:dyDescent="0.25">
      <c r="E1024" s="5"/>
      <c r="F1024" s="5"/>
      <c r="G1024" s="5"/>
    </row>
    <row r="1025" spans="5:7" x14ac:dyDescent="0.25">
      <c r="E1025" s="5"/>
      <c r="F1025" s="5"/>
      <c r="G1025" s="5"/>
    </row>
    <row r="1026" spans="5:7" x14ac:dyDescent="0.25">
      <c r="E1026" s="5"/>
      <c r="F1026" s="5"/>
      <c r="G1026" s="5"/>
    </row>
    <row r="1027" spans="5:7" x14ac:dyDescent="0.25">
      <c r="E1027" s="5"/>
      <c r="F1027" s="5"/>
      <c r="G1027" s="5"/>
    </row>
    <row r="1028" spans="5:7" x14ac:dyDescent="0.25">
      <c r="E1028" s="5"/>
      <c r="F1028" s="5"/>
      <c r="G1028" s="5"/>
    </row>
    <row r="1029" spans="5:7" x14ac:dyDescent="0.25">
      <c r="E1029" s="5"/>
      <c r="F1029" s="5"/>
      <c r="G1029" s="5"/>
    </row>
    <row r="1030" spans="5:7" x14ac:dyDescent="0.25">
      <c r="E1030" s="5"/>
      <c r="F1030" s="5"/>
      <c r="G1030" s="5"/>
    </row>
    <row r="1031" spans="5:7" x14ac:dyDescent="0.25">
      <c r="E1031" s="5"/>
      <c r="F1031" s="5"/>
      <c r="G1031" s="5"/>
    </row>
    <row r="1032" spans="5:7" x14ac:dyDescent="0.25">
      <c r="E1032" s="5"/>
      <c r="F1032" s="5"/>
      <c r="G1032" s="5"/>
    </row>
    <row r="1033" spans="5:7" x14ac:dyDescent="0.25">
      <c r="E1033" s="5"/>
      <c r="F1033" s="5"/>
      <c r="G1033" s="5"/>
    </row>
    <row r="1034" spans="5:7" x14ac:dyDescent="0.25">
      <c r="E1034" s="5"/>
      <c r="F1034" s="5"/>
      <c r="G1034" s="5"/>
    </row>
    <row r="1035" spans="5:7" x14ac:dyDescent="0.25">
      <c r="E1035" s="5"/>
      <c r="F1035" s="5"/>
      <c r="G1035" s="5"/>
    </row>
    <row r="1036" spans="5:7" x14ac:dyDescent="0.25">
      <c r="E1036" s="5"/>
      <c r="F1036" s="5"/>
      <c r="G1036" s="5"/>
    </row>
    <row r="1037" spans="5:7" x14ac:dyDescent="0.25">
      <c r="E1037" s="5"/>
      <c r="F1037" s="5"/>
      <c r="G1037" s="5"/>
    </row>
    <row r="1038" spans="5:7" x14ac:dyDescent="0.25">
      <c r="E1038" s="5"/>
      <c r="F1038" s="5"/>
      <c r="G1038" s="5"/>
    </row>
    <row r="1039" spans="5:7" x14ac:dyDescent="0.25">
      <c r="E1039" s="5"/>
      <c r="F1039" s="5"/>
      <c r="G1039" s="5"/>
    </row>
    <row r="1040" spans="5:7" x14ac:dyDescent="0.25">
      <c r="E1040" s="5"/>
      <c r="F1040" s="5"/>
      <c r="G1040" s="5"/>
    </row>
    <row r="1041" spans="5:7" x14ac:dyDescent="0.25">
      <c r="E1041" s="5"/>
      <c r="F1041" s="5"/>
      <c r="G1041" s="5"/>
    </row>
    <row r="1042" spans="5:7" x14ac:dyDescent="0.25">
      <c r="E1042" s="5"/>
      <c r="F1042" s="5"/>
      <c r="G1042" s="5"/>
    </row>
    <row r="1043" spans="5:7" x14ac:dyDescent="0.25">
      <c r="E1043" s="5"/>
      <c r="F1043" s="5"/>
      <c r="G1043" s="5"/>
    </row>
    <row r="1044" spans="5:7" x14ac:dyDescent="0.25">
      <c r="E1044" s="5"/>
      <c r="F1044" s="5"/>
      <c r="G1044" s="5"/>
    </row>
    <row r="1045" spans="5:7" x14ac:dyDescent="0.25">
      <c r="E1045" s="5"/>
      <c r="F1045" s="5"/>
      <c r="G1045" s="5"/>
    </row>
    <row r="1046" spans="5:7" x14ac:dyDescent="0.25">
      <c r="E1046" s="5"/>
      <c r="F1046" s="5"/>
      <c r="G1046" s="5"/>
    </row>
    <row r="1047" spans="5:7" x14ac:dyDescent="0.25">
      <c r="E1047" s="5"/>
      <c r="F1047" s="5"/>
      <c r="G1047" s="5"/>
    </row>
    <row r="1048" spans="5:7" x14ac:dyDescent="0.25">
      <c r="E1048" s="5"/>
      <c r="F1048" s="5"/>
      <c r="G1048" s="5"/>
    </row>
    <row r="1049" spans="5:7" x14ac:dyDescent="0.25">
      <c r="E1049" s="5"/>
      <c r="F1049" s="5"/>
      <c r="G1049" s="5"/>
    </row>
    <row r="1050" spans="5:7" x14ac:dyDescent="0.25">
      <c r="E1050" s="5"/>
      <c r="F1050" s="5"/>
      <c r="G1050" s="5"/>
    </row>
    <row r="1051" spans="5:7" x14ac:dyDescent="0.25">
      <c r="E1051" s="5"/>
      <c r="F1051" s="5"/>
      <c r="G1051" s="5"/>
    </row>
    <row r="1052" spans="5:7" x14ac:dyDescent="0.25">
      <c r="E1052" s="5"/>
      <c r="F1052" s="5"/>
      <c r="G1052" s="5"/>
    </row>
    <row r="1053" spans="5:7" x14ac:dyDescent="0.25">
      <c r="E1053" s="5"/>
      <c r="F1053" s="5"/>
      <c r="G1053" s="5"/>
    </row>
    <row r="1054" spans="5:7" x14ac:dyDescent="0.25">
      <c r="E1054" s="5"/>
      <c r="F1054" s="5"/>
      <c r="G1054" s="5"/>
    </row>
    <row r="1055" spans="5:7" x14ac:dyDescent="0.25">
      <c r="E1055" s="5"/>
      <c r="F1055" s="5"/>
      <c r="G1055" s="5"/>
    </row>
    <row r="1056" spans="5:7" x14ac:dyDescent="0.25">
      <c r="E1056" s="5"/>
      <c r="F1056" s="5"/>
      <c r="G1056" s="5"/>
    </row>
    <row r="1057" spans="5:7" x14ac:dyDescent="0.25">
      <c r="E1057" s="5"/>
      <c r="F1057" s="5"/>
      <c r="G1057" s="5"/>
    </row>
    <row r="1058" spans="5:7" x14ac:dyDescent="0.25">
      <c r="E1058" s="5"/>
      <c r="F1058" s="5"/>
      <c r="G1058" s="5"/>
    </row>
    <row r="1059" spans="5:7" x14ac:dyDescent="0.25">
      <c r="E1059" s="5"/>
      <c r="F1059" s="5"/>
      <c r="G1059" s="5"/>
    </row>
    <row r="1060" spans="5:7" x14ac:dyDescent="0.25">
      <c r="E1060" s="5"/>
      <c r="F1060" s="5"/>
      <c r="G1060" s="5"/>
    </row>
    <row r="1061" spans="5:7" x14ac:dyDescent="0.25">
      <c r="E1061" s="5"/>
      <c r="F1061" s="5"/>
      <c r="G1061" s="5"/>
    </row>
    <row r="1062" spans="5:7" x14ac:dyDescent="0.25">
      <c r="E1062" s="5"/>
      <c r="F1062" s="5"/>
      <c r="G1062" s="5"/>
    </row>
    <row r="1063" spans="5:7" x14ac:dyDescent="0.25">
      <c r="E1063" s="5"/>
      <c r="F1063" s="5"/>
      <c r="G1063" s="5"/>
    </row>
    <row r="1064" spans="5:7" x14ac:dyDescent="0.25">
      <c r="E1064" s="5"/>
      <c r="F1064" s="5"/>
      <c r="G1064" s="5"/>
    </row>
    <row r="1065" spans="5:7" x14ac:dyDescent="0.25">
      <c r="E1065" s="5"/>
      <c r="F1065" s="5"/>
      <c r="G1065" s="5"/>
    </row>
    <row r="1066" spans="5:7" x14ac:dyDescent="0.25">
      <c r="E1066" s="5"/>
      <c r="F1066" s="5"/>
      <c r="G1066" s="5"/>
    </row>
    <row r="1067" spans="5:7" x14ac:dyDescent="0.25">
      <c r="E1067" s="5"/>
      <c r="F1067" s="5"/>
      <c r="G1067" s="5"/>
    </row>
    <row r="1068" spans="5:7" x14ac:dyDescent="0.25">
      <c r="E1068" s="5"/>
      <c r="F1068" s="5"/>
      <c r="G1068" s="5"/>
    </row>
    <row r="1069" spans="5:7" x14ac:dyDescent="0.25">
      <c r="E1069" s="5"/>
      <c r="F1069" s="5"/>
      <c r="G1069" s="5"/>
    </row>
    <row r="1070" spans="5:7" x14ac:dyDescent="0.25">
      <c r="E1070" s="5"/>
      <c r="F1070" s="5"/>
      <c r="G1070" s="5"/>
    </row>
    <row r="1071" spans="5:7" x14ac:dyDescent="0.25">
      <c r="E1071" s="5"/>
      <c r="F1071" s="5"/>
      <c r="G1071" s="5"/>
    </row>
    <row r="1072" spans="5:7" x14ac:dyDescent="0.25">
      <c r="E1072" s="5"/>
      <c r="F1072" s="5"/>
      <c r="G1072" s="5"/>
    </row>
    <row r="1073" spans="5:7" x14ac:dyDescent="0.25">
      <c r="E1073" s="5"/>
      <c r="F1073" s="5"/>
      <c r="G1073" s="5"/>
    </row>
    <row r="1074" spans="5:7" x14ac:dyDescent="0.25">
      <c r="E1074" s="5"/>
      <c r="F1074" s="5"/>
      <c r="G1074" s="5"/>
    </row>
    <row r="1075" spans="5:7" x14ac:dyDescent="0.25">
      <c r="E1075" s="5"/>
      <c r="F1075" s="5"/>
      <c r="G1075" s="5"/>
    </row>
    <row r="1076" spans="5:7" x14ac:dyDescent="0.25">
      <c r="E1076" s="5"/>
      <c r="F1076" s="5"/>
      <c r="G1076" s="5"/>
    </row>
    <row r="1077" spans="5:7" x14ac:dyDescent="0.25">
      <c r="E1077" s="5"/>
      <c r="F1077" s="5"/>
      <c r="G1077" s="5"/>
    </row>
    <row r="1078" spans="5:7" x14ac:dyDescent="0.25">
      <c r="E1078" s="5"/>
      <c r="F1078" s="5"/>
      <c r="G1078" s="5"/>
    </row>
    <row r="1079" spans="5:7" x14ac:dyDescent="0.25">
      <c r="E1079" s="5"/>
      <c r="F1079" s="5"/>
      <c r="G1079" s="5"/>
    </row>
    <row r="1080" spans="5:7" x14ac:dyDescent="0.25">
      <c r="E1080" s="5"/>
      <c r="F1080" s="5"/>
      <c r="G1080" s="5"/>
    </row>
    <row r="1081" spans="5:7" x14ac:dyDescent="0.25">
      <c r="E1081" s="5"/>
      <c r="F1081" s="5"/>
      <c r="G1081" s="5"/>
    </row>
    <row r="1082" spans="5:7" x14ac:dyDescent="0.25">
      <c r="E1082" s="5"/>
      <c r="F1082" s="5"/>
      <c r="G1082" s="5"/>
    </row>
    <row r="1083" spans="5:7" x14ac:dyDescent="0.25">
      <c r="E1083" s="5"/>
      <c r="F1083" s="5"/>
      <c r="G1083" s="5"/>
    </row>
    <row r="1084" spans="5:7" x14ac:dyDescent="0.25">
      <c r="E1084" s="5"/>
      <c r="F1084" s="5"/>
      <c r="G1084" s="5"/>
    </row>
    <row r="1085" spans="5:7" x14ac:dyDescent="0.25">
      <c r="E1085" s="5"/>
      <c r="F1085" s="5"/>
      <c r="G1085" s="5"/>
    </row>
    <row r="1086" spans="5:7" x14ac:dyDescent="0.25">
      <c r="E1086" s="5"/>
      <c r="F1086" s="5"/>
      <c r="G1086" s="5"/>
    </row>
    <row r="1087" spans="5:7" x14ac:dyDescent="0.25">
      <c r="E1087" s="5"/>
      <c r="F1087" s="5"/>
      <c r="G1087" s="5"/>
    </row>
    <row r="1088" spans="5:7" x14ac:dyDescent="0.25">
      <c r="E1088" s="5"/>
      <c r="F1088" s="5"/>
      <c r="G1088" s="5"/>
    </row>
    <row r="1089" spans="5:7" x14ac:dyDescent="0.25">
      <c r="E1089" s="5"/>
      <c r="F1089" s="5"/>
      <c r="G1089" s="5"/>
    </row>
    <row r="1090" spans="5:7" x14ac:dyDescent="0.25">
      <c r="E1090" s="5"/>
      <c r="F1090" s="5"/>
      <c r="G1090" s="5"/>
    </row>
    <row r="1091" spans="5:7" x14ac:dyDescent="0.25">
      <c r="E1091" s="5"/>
      <c r="F1091" s="5"/>
      <c r="G1091" s="5"/>
    </row>
    <row r="1092" spans="5:7" x14ac:dyDescent="0.25">
      <c r="E1092" s="5"/>
      <c r="F1092" s="5"/>
      <c r="G1092" s="5"/>
    </row>
    <row r="1093" spans="5:7" x14ac:dyDescent="0.25">
      <c r="E1093" s="5"/>
      <c r="F1093" s="5"/>
      <c r="G1093" s="5"/>
    </row>
    <row r="1094" spans="5:7" x14ac:dyDescent="0.25">
      <c r="E1094" s="5"/>
      <c r="F1094" s="5"/>
      <c r="G1094" s="5"/>
    </row>
    <row r="1095" spans="5:7" x14ac:dyDescent="0.25">
      <c r="E1095" s="5"/>
      <c r="F1095" s="5"/>
      <c r="G1095" s="5"/>
    </row>
    <row r="1096" spans="5:7" x14ac:dyDescent="0.25">
      <c r="E1096" s="5"/>
      <c r="F1096" s="5"/>
      <c r="G1096" s="5"/>
    </row>
    <row r="1097" spans="5:7" x14ac:dyDescent="0.25">
      <c r="E1097" s="5"/>
      <c r="F1097" s="5"/>
      <c r="G1097" s="5"/>
    </row>
    <row r="1098" spans="5:7" x14ac:dyDescent="0.25">
      <c r="E1098" s="5"/>
      <c r="F1098" s="5"/>
      <c r="G1098" s="5"/>
    </row>
    <row r="1099" spans="5:7" x14ac:dyDescent="0.25">
      <c r="E1099" s="5"/>
      <c r="F1099" s="5"/>
      <c r="G1099" s="5"/>
    </row>
    <row r="1100" spans="5:7" x14ac:dyDescent="0.25">
      <c r="E1100" s="5"/>
      <c r="F1100" s="5"/>
      <c r="G1100" s="5"/>
    </row>
    <row r="1101" spans="5:7" x14ac:dyDescent="0.25">
      <c r="E1101" s="5"/>
      <c r="F1101" s="5"/>
      <c r="G1101" s="5"/>
    </row>
    <row r="1102" spans="5:7" x14ac:dyDescent="0.25">
      <c r="E1102" s="5"/>
      <c r="F1102" s="5"/>
      <c r="G1102" s="5"/>
    </row>
    <row r="1103" spans="5:7" x14ac:dyDescent="0.25">
      <c r="E1103" s="5"/>
      <c r="F1103" s="5"/>
      <c r="G1103" s="5"/>
    </row>
    <row r="1104" spans="5:7" x14ac:dyDescent="0.25">
      <c r="E1104" s="5"/>
      <c r="F1104" s="5"/>
      <c r="G1104" s="5"/>
    </row>
    <row r="1105" spans="5:7" x14ac:dyDescent="0.25">
      <c r="E1105" s="5"/>
      <c r="F1105" s="5"/>
      <c r="G1105" s="5"/>
    </row>
    <row r="1106" spans="5:7" x14ac:dyDescent="0.25">
      <c r="E1106" s="5"/>
      <c r="F1106" s="5"/>
      <c r="G1106" s="5"/>
    </row>
    <row r="1107" spans="5:7" x14ac:dyDescent="0.25">
      <c r="E1107" s="5"/>
      <c r="F1107" s="5"/>
      <c r="G1107" s="5"/>
    </row>
    <row r="1108" spans="5:7" x14ac:dyDescent="0.25">
      <c r="E1108" s="5"/>
      <c r="F1108" s="5"/>
      <c r="G1108" s="5"/>
    </row>
    <row r="1109" spans="5:7" x14ac:dyDescent="0.25">
      <c r="E1109" s="5"/>
      <c r="F1109" s="5"/>
      <c r="G1109" s="5"/>
    </row>
    <row r="1110" spans="5:7" x14ac:dyDescent="0.25">
      <c r="E1110" s="5"/>
      <c r="F1110" s="5"/>
      <c r="G1110" s="5"/>
    </row>
    <row r="1111" spans="5:7" x14ac:dyDescent="0.25">
      <c r="E1111" s="5"/>
      <c r="F1111" s="5"/>
      <c r="G1111" s="5"/>
    </row>
    <row r="1112" spans="5:7" x14ac:dyDescent="0.25">
      <c r="E1112" s="5"/>
      <c r="F1112" s="5"/>
      <c r="G1112" s="5"/>
    </row>
    <row r="1113" spans="5:7" x14ac:dyDescent="0.25">
      <c r="E1113" s="5"/>
      <c r="F1113" s="5"/>
      <c r="G1113" s="5"/>
    </row>
    <row r="1114" spans="5:7" x14ac:dyDescent="0.25">
      <c r="E1114" s="5"/>
      <c r="F1114" s="5"/>
      <c r="G1114" s="5"/>
    </row>
    <row r="1115" spans="5:7" x14ac:dyDescent="0.25">
      <c r="E1115" s="5"/>
      <c r="F1115" s="5"/>
      <c r="G1115" s="5"/>
    </row>
    <row r="1116" spans="5:7" x14ac:dyDescent="0.25">
      <c r="E1116" s="5"/>
      <c r="F1116" s="5"/>
      <c r="G1116" s="5"/>
    </row>
    <row r="1117" spans="5:7" x14ac:dyDescent="0.25">
      <c r="E1117" s="5"/>
      <c r="F1117" s="5"/>
      <c r="G1117" s="5"/>
    </row>
    <row r="1118" spans="5:7" x14ac:dyDescent="0.25">
      <c r="E1118" s="5"/>
      <c r="F1118" s="5"/>
      <c r="G1118" s="5"/>
    </row>
    <row r="1119" spans="5:7" x14ac:dyDescent="0.25">
      <c r="E1119" s="5"/>
      <c r="F1119" s="5"/>
      <c r="G1119" s="5"/>
    </row>
    <row r="1120" spans="5:7" x14ac:dyDescent="0.25">
      <c r="E1120" s="5"/>
      <c r="F1120" s="5"/>
      <c r="G1120" s="5"/>
    </row>
    <row r="1121" spans="5:7" x14ac:dyDescent="0.25">
      <c r="E1121" s="5"/>
      <c r="F1121" s="5"/>
      <c r="G1121" s="5"/>
    </row>
    <row r="1122" spans="5:7" x14ac:dyDescent="0.25">
      <c r="E1122" s="5"/>
      <c r="F1122" s="5"/>
      <c r="G1122" s="5"/>
    </row>
    <row r="1123" spans="5:7" x14ac:dyDescent="0.25">
      <c r="E1123" s="5"/>
      <c r="F1123" s="5"/>
      <c r="G1123" s="5"/>
    </row>
    <row r="1124" spans="5:7" x14ac:dyDescent="0.25">
      <c r="E1124" s="5"/>
      <c r="F1124" s="5"/>
      <c r="G1124" s="5"/>
    </row>
    <row r="1125" spans="5:7" x14ac:dyDescent="0.25">
      <c r="E1125" s="5"/>
      <c r="F1125" s="5"/>
      <c r="G1125" s="5"/>
    </row>
    <row r="1126" spans="5:7" x14ac:dyDescent="0.25">
      <c r="E1126" s="5"/>
      <c r="F1126" s="5"/>
      <c r="G1126" s="5"/>
    </row>
    <row r="1127" spans="5:7" x14ac:dyDescent="0.25">
      <c r="E1127" s="5"/>
      <c r="F1127" s="5"/>
      <c r="G1127" s="5"/>
    </row>
    <row r="1128" spans="5:7" x14ac:dyDescent="0.25">
      <c r="E1128" s="5"/>
      <c r="F1128" s="5"/>
      <c r="G1128" s="5"/>
    </row>
    <row r="1129" spans="5:7" x14ac:dyDescent="0.25">
      <c r="E1129" s="5"/>
      <c r="F1129" s="5"/>
      <c r="G1129" s="5"/>
    </row>
    <row r="1130" spans="5:7" x14ac:dyDescent="0.25">
      <c r="E1130" s="5"/>
      <c r="F1130" s="5"/>
      <c r="G1130" s="5"/>
    </row>
    <row r="1131" spans="5:7" x14ac:dyDescent="0.25">
      <c r="E1131" s="5"/>
      <c r="F1131" s="5"/>
      <c r="G1131" s="5"/>
    </row>
    <row r="1132" spans="5:7" x14ac:dyDescent="0.25">
      <c r="E1132" s="5"/>
      <c r="F1132" s="5"/>
      <c r="G1132" s="5"/>
    </row>
    <row r="1133" spans="5:7" x14ac:dyDescent="0.25">
      <c r="E1133" s="5"/>
      <c r="F1133" s="5"/>
      <c r="G1133" s="5"/>
    </row>
    <row r="1134" spans="5:7" x14ac:dyDescent="0.25">
      <c r="E1134" s="5"/>
      <c r="F1134" s="5"/>
      <c r="G1134" s="5"/>
    </row>
    <row r="1135" spans="5:7" x14ac:dyDescent="0.25">
      <c r="E1135" s="5"/>
      <c r="F1135" s="5"/>
      <c r="G1135" s="5"/>
    </row>
    <row r="1136" spans="5:7" x14ac:dyDescent="0.25">
      <c r="E1136" s="5"/>
      <c r="F1136" s="5"/>
      <c r="G1136" s="5"/>
    </row>
    <row r="1137" spans="5:7" x14ac:dyDescent="0.25">
      <c r="E1137" s="5"/>
      <c r="F1137" s="5"/>
      <c r="G1137" s="5"/>
    </row>
    <row r="1138" spans="5:7" x14ac:dyDescent="0.25">
      <c r="E1138" s="5"/>
      <c r="F1138" s="5"/>
      <c r="G1138" s="5"/>
    </row>
    <row r="1139" spans="5:7" x14ac:dyDescent="0.25">
      <c r="E1139" s="5"/>
      <c r="F1139" s="5"/>
      <c r="G1139" s="5"/>
    </row>
    <row r="1140" spans="5:7" x14ac:dyDescent="0.25">
      <c r="E1140" s="5"/>
      <c r="F1140" s="5"/>
      <c r="G1140" s="5"/>
    </row>
    <row r="1141" spans="5:7" x14ac:dyDescent="0.25">
      <c r="E1141" s="5"/>
      <c r="F1141" s="5"/>
      <c r="G1141" s="5"/>
    </row>
    <row r="1142" spans="5:7" x14ac:dyDescent="0.25">
      <c r="E1142" s="5"/>
      <c r="F1142" s="5"/>
      <c r="G1142" s="5"/>
    </row>
    <row r="1143" spans="5:7" x14ac:dyDescent="0.25">
      <c r="E1143" s="5"/>
      <c r="F1143" s="5"/>
      <c r="G1143" s="5"/>
    </row>
    <row r="1144" spans="5:7" x14ac:dyDescent="0.25">
      <c r="E1144" s="5"/>
      <c r="F1144" s="5"/>
      <c r="G1144" s="5"/>
    </row>
    <row r="1145" spans="5:7" x14ac:dyDescent="0.25">
      <c r="E1145" s="5"/>
      <c r="F1145" s="5"/>
      <c r="G1145" s="5"/>
    </row>
    <row r="1146" spans="5:7" x14ac:dyDescent="0.25">
      <c r="E1146" s="5"/>
      <c r="F1146" s="5"/>
      <c r="G1146" s="5"/>
    </row>
    <row r="1147" spans="5:7" x14ac:dyDescent="0.25">
      <c r="E1147" s="5"/>
      <c r="F1147" s="5"/>
      <c r="G1147" s="5"/>
    </row>
    <row r="1148" spans="5:7" x14ac:dyDescent="0.25">
      <c r="E1148" s="5"/>
      <c r="F1148" s="5"/>
      <c r="G1148" s="5"/>
    </row>
    <row r="1149" spans="5:7" x14ac:dyDescent="0.25">
      <c r="E1149" s="5"/>
      <c r="F1149" s="5"/>
      <c r="G1149" s="5"/>
    </row>
    <row r="1150" spans="5:7" x14ac:dyDescent="0.25">
      <c r="E1150" s="5"/>
      <c r="F1150" s="5"/>
      <c r="G1150" s="5"/>
    </row>
    <row r="1151" spans="5:7" x14ac:dyDescent="0.25">
      <c r="E1151" s="5"/>
      <c r="F1151" s="5"/>
      <c r="G1151" s="5"/>
    </row>
    <row r="1152" spans="5:7" x14ac:dyDescent="0.25">
      <c r="E1152" s="5"/>
      <c r="F1152" s="5"/>
      <c r="G1152" s="5"/>
    </row>
    <row r="1153" spans="5:7" x14ac:dyDescent="0.25">
      <c r="E1153" s="5"/>
      <c r="F1153" s="5"/>
      <c r="G1153" s="5"/>
    </row>
    <row r="1154" spans="5:7" x14ac:dyDescent="0.25">
      <c r="E1154" s="5"/>
      <c r="F1154" s="5"/>
      <c r="G1154" s="5"/>
    </row>
    <row r="1155" spans="5:7" x14ac:dyDescent="0.25">
      <c r="E1155" s="5"/>
      <c r="F1155" s="5"/>
      <c r="G1155" s="5"/>
    </row>
    <row r="1156" spans="5:7" x14ac:dyDescent="0.25">
      <c r="E1156" s="5"/>
      <c r="F1156" s="5"/>
      <c r="G1156" s="5"/>
    </row>
    <row r="1157" spans="5:7" x14ac:dyDescent="0.25">
      <c r="E1157" s="5"/>
      <c r="F1157" s="5"/>
      <c r="G1157" s="5"/>
    </row>
    <row r="1158" spans="5:7" x14ac:dyDescent="0.25">
      <c r="E1158" s="5"/>
      <c r="F1158" s="5"/>
      <c r="G1158" s="5"/>
    </row>
    <row r="1159" spans="5:7" x14ac:dyDescent="0.25">
      <c r="E1159" s="5"/>
      <c r="F1159" s="5"/>
      <c r="G1159" s="5"/>
    </row>
    <row r="1160" spans="5:7" x14ac:dyDescent="0.25">
      <c r="E1160" s="5"/>
      <c r="F1160" s="5"/>
      <c r="G1160" s="5"/>
    </row>
    <row r="1161" spans="5:7" x14ac:dyDescent="0.25">
      <c r="E1161" s="5"/>
      <c r="F1161" s="5"/>
      <c r="G1161" s="5"/>
    </row>
    <row r="1162" spans="5:7" x14ac:dyDescent="0.25">
      <c r="E1162" s="5"/>
      <c r="F1162" s="5"/>
      <c r="G1162" s="5"/>
    </row>
    <row r="1163" spans="5:7" x14ac:dyDescent="0.25">
      <c r="E1163" s="5"/>
      <c r="F1163" s="5"/>
      <c r="G1163" s="5"/>
    </row>
    <row r="1164" spans="5:7" x14ac:dyDescent="0.25">
      <c r="E1164" s="5"/>
      <c r="F1164" s="5"/>
      <c r="G1164" s="5"/>
    </row>
    <row r="1165" spans="5:7" x14ac:dyDescent="0.25">
      <c r="E1165" s="5"/>
      <c r="F1165" s="5"/>
      <c r="G1165" s="5"/>
    </row>
    <row r="1166" spans="5:7" x14ac:dyDescent="0.25">
      <c r="E1166" s="5"/>
      <c r="F1166" s="5"/>
      <c r="G1166" s="5"/>
    </row>
    <row r="1167" spans="5:7" x14ac:dyDescent="0.25">
      <c r="E1167" s="5"/>
      <c r="F1167" s="5"/>
      <c r="G1167" s="5"/>
    </row>
    <row r="1168" spans="5:7" x14ac:dyDescent="0.25">
      <c r="E1168" s="5"/>
      <c r="F1168" s="5"/>
      <c r="G1168" s="5"/>
    </row>
    <row r="1169" spans="5:7" x14ac:dyDescent="0.25">
      <c r="E1169" s="5"/>
      <c r="F1169" s="5"/>
      <c r="G1169" s="5"/>
    </row>
    <row r="1170" spans="5:7" x14ac:dyDescent="0.25">
      <c r="E1170" s="5"/>
      <c r="F1170" s="5"/>
      <c r="G1170" s="5"/>
    </row>
    <row r="1171" spans="5:7" x14ac:dyDescent="0.25">
      <c r="E1171" s="5"/>
      <c r="F1171" s="5"/>
      <c r="G1171" s="5"/>
    </row>
    <row r="1172" spans="5:7" x14ac:dyDescent="0.25">
      <c r="E1172" s="5"/>
      <c r="F1172" s="5"/>
      <c r="G1172" s="5"/>
    </row>
    <row r="1173" spans="5:7" x14ac:dyDescent="0.25">
      <c r="E1173" s="5"/>
      <c r="F1173" s="5"/>
      <c r="G1173" s="5"/>
    </row>
    <row r="1174" spans="5:7" x14ac:dyDescent="0.25">
      <c r="E1174" s="5"/>
      <c r="F1174" s="5"/>
      <c r="G1174" s="5"/>
    </row>
    <row r="1175" spans="5:7" x14ac:dyDescent="0.25">
      <c r="E1175" s="5"/>
      <c r="F1175" s="5"/>
      <c r="G1175" s="5"/>
    </row>
    <row r="1176" spans="5:7" x14ac:dyDescent="0.25">
      <c r="E1176" s="5"/>
      <c r="F1176" s="5"/>
      <c r="G1176" s="5"/>
    </row>
    <row r="1177" spans="5:7" x14ac:dyDescent="0.25">
      <c r="E1177" s="5"/>
      <c r="F1177" s="5"/>
      <c r="G1177" s="5"/>
    </row>
    <row r="1178" spans="5:7" x14ac:dyDescent="0.25">
      <c r="E1178" s="5"/>
      <c r="F1178" s="5"/>
      <c r="G1178" s="5"/>
    </row>
    <row r="1179" spans="5:7" x14ac:dyDescent="0.25">
      <c r="E1179" s="5"/>
      <c r="F1179" s="5"/>
      <c r="G1179" s="5"/>
    </row>
    <row r="1180" spans="5:7" x14ac:dyDescent="0.25">
      <c r="E1180" s="5"/>
      <c r="F1180" s="5"/>
      <c r="G1180" s="5"/>
    </row>
    <row r="1181" spans="5:7" x14ac:dyDescent="0.25">
      <c r="E1181" s="5"/>
      <c r="F1181" s="5"/>
      <c r="G1181" s="5"/>
    </row>
    <row r="1182" spans="5:7" x14ac:dyDescent="0.25">
      <c r="E1182" s="5"/>
      <c r="F1182" s="5"/>
      <c r="G1182" s="5"/>
    </row>
    <row r="1183" spans="5:7" x14ac:dyDescent="0.25">
      <c r="E1183" s="5"/>
      <c r="F1183" s="5"/>
      <c r="G1183" s="5"/>
    </row>
    <row r="1184" spans="5:7" x14ac:dyDescent="0.25">
      <c r="E1184" s="5"/>
      <c r="F1184" s="5"/>
      <c r="G1184" s="5"/>
    </row>
    <row r="1185" spans="5:7" x14ac:dyDescent="0.25">
      <c r="E1185" s="5"/>
      <c r="F1185" s="5"/>
      <c r="G1185" s="5"/>
    </row>
    <row r="1186" spans="5:7" x14ac:dyDescent="0.25">
      <c r="E1186" s="5"/>
      <c r="F1186" s="5"/>
      <c r="G1186" s="5"/>
    </row>
    <row r="1187" spans="5:7" x14ac:dyDescent="0.25">
      <c r="E1187" s="5"/>
      <c r="F1187" s="5"/>
      <c r="G1187" s="5"/>
    </row>
    <row r="1188" spans="5:7" x14ac:dyDescent="0.25">
      <c r="E1188" s="5"/>
      <c r="F1188" s="5"/>
      <c r="G1188" s="5"/>
    </row>
    <row r="1189" spans="5:7" x14ac:dyDescent="0.25">
      <c r="E1189" s="5"/>
      <c r="F1189" s="5"/>
      <c r="G1189" s="5"/>
    </row>
    <row r="1190" spans="5:7" x14ac:dyDescent="0.25">
      <c r="E1190" s="5"/>
      <c r="F1190" s="5"/>
      <c r="G1190" s="5"/>
    </row>
    <row r="1191" spans="5:7" x14ac:dyDescent="0.25">
      <c r="E1191" s="5"/>
      <c r="F1191" s="5"/>
      <c r="G1191" s="5"/>
    </row>
    <row r="1192" spans="5:7" x14ac:dyDescent="0.25">
      <c r="E1192" s="5"/>
      <c r="F1192" s="5"/>
      <c r="G1192" s="5"/>
    </row>
    <row r="1193" spans="5:7" x14ac:dyDescent="0.25">
      <c r="E1193" s="5"/>
      <c r="F1193" s="5"/>
      <c r="G1193" s="5"/>
    </row>
    <row r="1194" spans="5:7" x14ac:dyDescent="0.25">
      <c r="E1194" s="5"/>
      <c r="F1194" s="5"/>
      <c r="G1194" s="5"/>
    </row>
    <row r="1195" spans="5:7" x14ac:dyDescent="0.25">
      <c r="E1195" s="5"/>
      <c r="F1195" s="5"/>
      <c r="G1195" s="5"/>
    </row>
    <row r="1196" spans="5:7" x14ac:dyDescent="0.25">
      <c r="E1196" s="5"/>
      <c r="F1196" s="5"/>
      <c r="G1196" s="5"/>
    </row>
    <row r="1197" spans="5:7" x14ac:dyDescent="0.25">
      <c r="E1197" s="5"/>
      <c r="F1197" s="5"/>
      <c r="G1197" s="5"/>
    </row>
    <row r="1198" spans="5:7" x14ac:dyDescent="0.25">
      <c r="E1198" s="5"/>
      <c r="F1198" s="5"/>
      <c r="G1198" s="5"/>
    </row>
    <row r="1199" spans="5:7" x14ac:dyDescent="0.25">
      <c r="E1199" s="5"/>
      <c r="F1199" s="5"/>
      <c r="G1199" s="5"/>
    </row>
    <row r="1200" spans="5:7" x14ac:dyDescent="0.25">
      <c r="E1200" s="5"/>
      <c r="F1200" s="5"/>
      <c r="G1200" s="5"/>
    </row>
    <row r="1201" spans="5:7" x14ac:dyDescent="0.25">
      <c r="E1201" s="5"/>
      <c r="F1201" s="5"/>
      <c r="G1201" s="5"/>
    </row>
    <row r="1202" spans="5:7" x14ac:dyDescent="0.25">
      <c r="E1202" s="5"/>
      <c r="F1202" s="5"/>
      <c r="G1202" s="5"/>
    </row>
    <row r="1203" spans="5:7" x14ac:dyDescent="0.25">
      <c r="E1203" s="5"/>
      <c r="F1203" s="5"/>
      <c r="G1203" s="5"/>
    </row>
    <row r="1204" spans="5:7" x14ac:dyDescent="0.25">
      <c r="E1204" s="5"/>
      <c r="F1204" s="5"/>
      <c r="G1204" s="5"/>
    </row>
    <row r="1205" spans="5:7" x14ac:dyDescent="0.25">
      <c r="E1205" s="5"/>
      <c r="F1205" s="5"/>
      <c r="G1205" s="5"/>
    </row>
    <row r="1206" spans="5:7" x14ac:dyDescent="0.25">
      <c r="E1206" s="5"/>
      <c r="F1206" s="5"/>
      <c r="G1206" s="5"/>
    </row>
    <row r="1207" spans="5:7" x14ac:dyDescent="0.25">
      <c r="E1207" s="5"/>
      <c r="F1207" s="5"/>
      <c r="G1207" s="5"/>
    </row>
    <row r="1208" spans="5:7" x14ac:dyDescent="0.25">
      <c r="E1208" s="5"/>
      <c r="F1208" s="5"/>
      <c r="G1208" s="5"/>
    </row>
    <row r="1209" spans="5:7" x14ac:dyDescent="0.25">
      <c r="E1209" s="5"/>
      <c r="F1209" s="5"/>
      <c r="G1209" s="5"/>
    </row>
    <row r="1210" spans="5:7" x14ac:dyDescent="0.25">
      <c r="E1210" s="5"/>
      <c r="F1210" s="5"/>
      <c r="G1210" s="5"/>
    </row>
    <row r="1211" spans="5:7" x14ac:dyDescent="0.25">
      <c r="E1211" s="5"/>
      <c r="F1211" s="5"/>
      <c r="G1211" s="5"/>
    </row>
    <row r="1212" spans="5:7" x14ac:dyDescent="0.25">
      <c r="E1212" s="5"/>
      <c r="F1212" s="5"/>
      <c r="G1212" s="5"/>
    </row>
    <row r="1213" spans="5:7" x14ac:dyDescent="0.25">
      <c r="E1213" s="5"/>
      <c r="F1213" s="5"/>
      <c r="G1213" s="5"/>
    </row>
    <row r="1214" spans="5:7" x14ac:dyDescent="0.25">
      <c r="E1214" s="5"/>
      <c r="F1214" s="5"/>
      <c r="G1214" s="5"/>
    </row>
    <row r="1215" spans="5:7" x14ac:dyDescent="0.25">
      <c r="E1215" s="5"/>
      <c r="F1215" s="5"/>
      <c r="G1215" s="5"/>
    </row>
    <row r="1216" spans="5:7" x14ac:dyDescent="0.25">
      <c r="E1216" s="5"/>
      <c r="F1216" s="5"/>
      <c r="G1216" s="5"/>
    </row>
    <row r="1217" spans="5:7" x14ac:dyDescent="0.25">
      <c r="E1217" s="5"/>
      <c r="F1217" s="5"/>
      <c r="G1217" s="5"/>
    </row>
    <row r="1218" spans="5:7" x14ac:dyDescent="0.25">
      <c r="E1218" s="5"/>
      <c r="F1218" s="5"/>
      <c r="G1218" s="5"/>
    </row>
    <row r="1219" spans="5:7" x14ac:dyDescent="0.25">
      <c r="E1219" s="5"/>
      <c r="F1219" s="5"/>
      <c r="G1219" s="5"/>
    </row>
    <row r="1220" spans="5:7" x14ac:dyDescent="0.25">
      <c r="E1220" s="5"/>
      <c r="F1220" s="5"/>
      <c r="G1220" s="5"/>
    </row>
    <row r="1221" spans="5:7" x14ac:dyDescent="0.25">
      <c r="E1221" s="5"/>
      <c r="F1221" s="5"/>
      <c r="G1221" s="5"/>
    </row>
    <row r="1222" spans="5:7" x14ac:dyDescent="0.25">
      <c r="E1222" s="5"/>
      <c r="F1222" s="5"/>
      <c r="G1222" s="5"/>
    </row>
    <row r="1223" spans="5:7" x14ac:dyDescent="0.25">
      <c r="E1223" s="5"/>
      <c r="F1223" s="5"/>
      <c r="G1223" s="5"/>
    </row>
    <row r="1224" spans="5:7" x14ac:dyDescent="0.25">
      <c r="E1224" s="5"/>
      <c r="F1224" s="5"/>
      <c r="G1224" s="5"/>
    </row>
    <row r="1225" spans="5:7" x14ac:dyDescent="0.25">
      <c r="E1225" s="5"/>
      <c r="F1225" s="5"/>
      <c r="G1225" s="5"/>
    </row>
    <row r="1226" spans="5:7" x14ac:dyDescent="0.25">
      <c r="E1226" s="5"/>
      <c r="F1226" s="5"/>
      <c r="G1226" s="5"/>
    </row>
    <row r="1227" spans="5:7" x14ac:dyDescent="0.25">
      <c r="E1227" s="5"/>
      <c r="F1227" s="5"/>
      <c r="G1227" s="5"/>
    </row>
    <row r="1228" spans="5:7" x14ac:dyDescent="0.25">
      <c r="E1228" s="5"/>
      <c r="F1228" s="5"/>
      <c r="G1228" s="5"/>
    </row>
    <row r="1229" spans="5:7" x14ac:dyDescent="0.25">
      <c r="E1229" s="5"/>
      <c r="F1229" s="5"/>
      <c r="G1229" s="5"/>
    </row>
    <row r="1230" spans="5:7" x14ac:dyDescent="0.25">
      <c r="E1230" s="5"/>
      <c r="F1230" s="5"/>
      <c r="G1230" s="5"/>
    </row>
    <row r="1231" spans="5:7" x14ac:dyDescent="0.25">
      <c r="E1231" s="5"/>
      <c r="F1231" s="5"/>
      <c r="G1231" s="5"/>
    </row>
    <row r="1232" spans="5:7" x14ac:dyDescent="0.25">
      <c r="E1232" s="5"/>
      <c r="F1232" s="5"/>
      <c r="G1232" s="5"/>
    </row>
    <row r="1233" spans="5:7" x14ac:dyDescent="0.25">
      <c r="E1233" s="5"/>
      <c r="F1233" s="5"/>
      <c r="G1233" s="5"/>
    </row>
    <row r="1234" spans="5:7" x14ac:dyDescent="0.25">
      <c r="E1234" s="5"/>
      <c r="F1234" s="5"/>
      <c r="G1234" s="5"/>
    </row>
    <row r="1235" spans="5:7" x14ac:dyDescent="0.25">
      <c r="E1235" s="5"/>
      <c r="F1235" s="5"/>
      <c r="G1235" s="5"/>
    </row>
    <row r="1236" spans="5:7" x14ac:dyDescent="0.25">
      <c r="E1236" s="5"/>
      <c r="F1236" s="5"/>
      <c r="G1236" s="5"/>
    </row>
    <row r="1237" spans="5:7" x14ac:dyDescent="0.25">
      <c r="E1237" s="5"/>
      <c r="F1237" s="5"/>
      <c r="G1237" s="5"/>
    </row>
    <row r="1238" spans="5:7" x14ac:dyDescent="0.25">
      <c r="E1238" s="5"/>
      <c r="F1238" s="5"/>
      <c r="G1238" s="5"/>
    </row>
    <row r="1239" spans="5:7" x14ac:dyDescent="0.25">
      <c r="E1239" s="5"/>
      <c r="F1239" s="5"/>
      <c r="G1239" s="5"/>
    </row>
    <row r="1240" spans="5:7" x14ac:dyDescent="0.25">
      <c r="E1240" s="5"/>
      <c r="F1240" s="5"/>
      <c r="G1240" s="5"/>
    </row>
    <row r="1241" spans="5:7" x14ac:dyDescent="0.25">
      <c r="E1241" s="5"/>
      <c r="F1241" s="5"/>
      <c r="G1241" s="5"/>
    </row>
    <row r="1242" spans="5:7" x14ac:dyDescent="0.25">
      <c r="E1242" s="5"/>
      <c r="F1242" s="5"/>
      <c r="G1242" s="5"/>
    </row>
    <row r="1243" spans="5:7" x14ac:dyDescent="0.25">
      <c r="E1243" s="5"/>
      <c r="F1243" s="5"/>
      <c r="G1243" s="5"/>
    </row>
    <row r="1244" spans="5:7" x14ac:dyDescent="0.25">
      <c r="E1244" s="5"/>
      <c r="F1244" s="5"/>
      <c r="G1244" s="5"/>
    </row>
    <row r="1245" spans="5:7" x14ac:dyDescent="0.25">
      <c r="E1245" s="5"/>
      <c r="F1245" s="5"/>
      <c r="G1245" s="5"/>
    </row>
    <row r="1246" spans="5:7" x14ac:dyDescent="0.25">
      <c r="E1246" s="5"/>
      <c r="F1246" s="5"/>
      <c r="G1246" s="5"/>
    </row>
    <row r="1247" spans="5:7" x14ac:dyDescent="0.25">
      <c r="E1247" s="5"/>
      <c r="F1247" s="5"/>
      <c r="G1247" s="5"/>
    </row>
    <row r="1248" spans="5:7" x14ac:dyDescent="0.25">
      <c r="E1248" s="5"/>
      <c r="F1248" s="5"/>
      <c r="G1248" s="5"/>
    </row>
    <row r="1249" spans="5:7" x14ac:dyDescent="0.25">
      <c r="E1249" s="5"/>
      <c r="F1249" s="5"/>
      <c r="G1249" s="5"/>
    </row>
    <row r="1250" spans="5:7" x14ac:dyDescent="0.25">
      <c r="E1250" s="5"/>
      <c r="F1250" s="5"/>
      <c r="G1250" s="5"/>
    </row>
    <row r="1251" spans="5:7" x14ac:dyDescent="0.25">
      <c r="E1251" s="5"/>
      <c r="F1251" s="5"/>
      <c r="G1251" s="5"/>
    </row>
    <row r="1252" spans="5:7" x14ac:dyDescent="0.25">
      <c r="E1252" s="5"/>
      <c r="F1252" s="5"/>
      <c r="G1252" s="5"/>
    </row>
    <row r="1253" spans="5:7" x14ac:dyDescent="0.25">
      <c r="E1253" s="5"/>
      <c r="F1253" s="5"/>
      <c r="G1253" s="5"/>
    </row>
    <row r="1254" spans="5:7" x14ac:dyDescent="0.25">
      <c r="E1254" s="5"/>
      <c r="F1254" s="5"/>
      <c r="G1254" s="5"/>
    </row>
    <row r="1255" spans="5:7" x14ac:dyDescent="0.25">
      <c r="E1255" s="5"/>
      <c r="F1255" s="5"/>
      <c r="G1255" s="5"/>
    </row>
    <row r="1256" spans="5:7" x14ac:dyDescent="0.25">
      <c r="E1256" s="5"/>
      <c r="F1256" s="5"/>
      <c r="G1256" s="5"/>
    </row>
    <row r="1257" spans="5:7" x14ac:dyDescent="0.25">
      <c r="E1257" s="5"/>
      <c r="F1257" s="5"/>
      <c r="G1257" s="5"/>
    </row>
    <row r="1258" spans="5:7" x14ac:dyDescent="0.25">
      <c r="E1258" s="5"/>
      <c r="F1258" s="5"/>
      <c r="G1258" s="5"/>
    </row>
    <row r="1259" spans="5:7" x14ac:dyDescent="0.25">
      <c r="E1259" s="5"/>
      <c r="F1259" s="5"/>
      <c r="G1259" s="5"/>
    </row>
    <row r="1260" spans="5:7" x14ac:dyDescent="0.25">
      <c r="E1260" s="5"/>
      <c r="F1260" s="5"/>
      <c r="G1260" s="5"/>
    </row>
    <row r="1261" spans="5:7" x14ac:dyDescent="0.25">
      <c r="E1261" s="5"/>
      <c r="F1261" s="5"/>
      <c r="G1261" s="5"/>
    </row>
    <row r="1262" spans="5:7" x14ac:dyDescent="0.25">
      <c r="E1262" s="5"/>
      <c r="F1262" s="5"/>
      <c r="G1262" s="5"/>
    </row>
    <row r="1263" spans="5:7" x14ac:dyDescent="0.25">
      <c r="E1263" s="5"/>
      <c r="F1263" s="5"/>
      <c r="G1263" s="5"/>
    </row>
    <row r="1264" spans="5:7" x14ac:dyDescent="0.25">
      <c r="E1264" s="5"/>
      <c r="F1264" s="5"/>
      <c r="G1264" s="5"/>
    </row>
    <row r="1265" spans="5:7" x14ac:dyDescent="0.25">
      <c r="E1265" s="5"/>
      <c r="F1265" s="5"/>
      <c r="G1265" s="5"/>
    </row>
    <row r="1266" spans="5:7" x14ac:dyDescent="0.25">
      <c r="E1266" s="5"/>
      <c r="F1266" s="5"/>
      <c r="G1266" s="5"/>
    </row>
    <row r="1267" spans="5:7" x14ac:dyDescent="0.25">
      <c r="E1267" s="5"/>
      <c r="F1267" s="5"/>
      <c r="G1267" s="5"/>
    </row>
    <row r="1268" spans="5:7" x14ac:dyDescent="0.25">
      <c r="E1268" s="5"/>
      <c r="F1268" s="5"/>
      <c r="G1268" s="5"/>
    </row>
    <row r="1269" spans="5:7" x14ac:dyDescent="0.25">
      <c r="E1269" s="5"/>
      <c r="F1269" s="5"/>
      <c r="G1269" s="5"/>
    </row>
    <row r="1270" spans="5:7" x14ac:dyDescent="0.25">
      <c r="E1270" s="5"/>
      <c r="F1270" s="5"/>
      <c r="G1270" s="5"/>
    </row>
    <row r="1271" spans="5:7" x14ac:dyDescent="0.25">
      <c r="E1271" s="5"/>
      <c r="F1271" s="5"/>
      <c r="G1271" s="5"/>
    </row>
    <row r="1272" spans="5:7" x14ac:dyDescent="0.25">
      <c r="E1272" s="5"/>
      <c r="F1272" s="5"/>
      <c r="G1272" s="5"/>
    </row>
    <row r="1273" spans="5:7" x14ac:dyDescent="0.25">
      <c r="E1273" s="5"/>
      <c r="F1273" s="5"/>
      <c r="G1273" s="5"/>
    </row>
    <row r="1274" spans="5:7" x14ac:dyDescent="0.25">
      <c r="E1274" s="5"/>
      <c r="F1274" s="5"/>
      <c r="G1274" s="5"/>
    </row>
    <row r="1275" spans="5:7" x14ac:dyDescent="0.25">
      <c r="E1275" s="5"/>
      <c r="F1275" s="5"/>
      <c r="G1275" s="5"/>
    </row>
    <row r="1276" spans="5:7" x14ac:dyDescent="0.25">
      <c r="E1276" s="5"/>
      <c r="F1276" s="5"/>
      <c r="G1276" s="5"/>
    </row>
    <row r="1277" spans="5:7" x14ac:dyDescent="0.25">
      <c r="E1277" s="5"/>
      <c r="F1277" s="5"/>
      <c r="G1277" s="5"/>
    </row>
    <row r="1278" spans="5:7" x14ac:dyDescent="0.25">
      <c r="E1278" s="5"/>
      <c r="F1278" s="5"/>
      <c r="G1278" s="5"/>
    </row>
    <row r="1279" spans="5:7" x14ac:dyDescent="0.25">
      <c r="E1279" s="5"/>
      <c r="F1279" s="5"/>
      <c r="G1279" s="5"/>
    </row>
    <row r="1280" spans="5:7" x14ac:dyDescent="0.25">
      <c r="E1280" s="5"/>
      <c r="F1280" s="5"/>
      <c r="G1280" s="5"/>
    </row>
    <row r="1281" spans="5:7" x14ac:dyDescent="0.25">
      <c r="E1281" s="5"/>
      <c r="F1281" s="5"/>
      <c r="G1281" s="5"/>
    </row>
    <row r="1282" spans="5:7" x14ac:dyDescent="0.25">
      <c r="E1282" s="5"/>
      <c r="F1282" s="5"/>
      <c r="G1282" s="5"/>
    </row>
    <row r="1283" spans="5:7" x14ac:dyDescent="0.25">
      <c r="E1283" s="5"/>
      <c r="F1283" s="5"/>
      <c r="G1283" s="5"/>
    </row>
    <row r="1284" spans="5:7" x14ac:dyDescent="0.25">
      <c r="E1284" s="5"/>
      <c r="F1284" s="5"/>
      <c r="G1284" s="5"/>
    </row>
    <row r="1285" spans="5:7" x14ac:dyDescent="0.25">
      <c r="E1285" s="5"/>
      <c r="F1285" s="5"/>
      <c r="G1285" s="5"/>
    </row>
    <row r="1286" spans="5:7" x14ac:dyDescent="0.25">
      <c r="E1286" s="5"/>
      <c r="F1286" s="5"/>
      <c r="G1286" s="5"/>
    </row>
    <row r="1287" spans="5:7" x14ac:dyDescent="0.25">
      <c r="E1287" s="5"/>
      <c r="F1287" s="5"/>
      <c r="G1287" s="5"/>
    </row>
    <row r="1288" spans="5:7" x14ac:dyDescent="0.25">
      <c r="E1288" s="5"/>
      <c r="F1288" s="5"/>
      <c r="G1288" s="5"/>
    </row>
    <row r="1289" spans="5:7" x14ac:dyDescent="0.25">
      <c r="E1289" s="5"/>
      <c r="F1289" s="5"/>
      <c r="G1289" s="5"/>
    </row>
    <row r="1290" spans="5:7" x14ac:dyDescent="0.25">
      <c r="E1290" s="5"/>
      <c r="F1290" s="5"/>
      <c r="G1290" s="5"/>
    </row>
    <row r="1291" spans="5:7" x14ac:dyDescent="0.25">
      <c r="E1291" s="5"/>
      <c r="F1291" s="5"/>
      <c r="G1291" s="5"/>
    </row>
    <row r="1292" spans="5:7" x14ac:dyDescent="0.25">
      <c r="E1292" s="5"/>
      <c r="F1292" s="5"/>
      <c r="G1292" s="5"/>
    </row>
    <row r="1293" spans="5:7" x14ac:dyDescent="0.25">
      <c r="E1293" s="5"/>
      <c r="F1293" s="5"/>
      <c r="G1293" s="5"/>
    </row>
    <row r="1294" spans="5:7" x14ac:dyDescent="0.25">
      <c r="E1294" s="5"/>
      <c r="F1294" s="5"/>
      <c r="G1294" s="5"/>
    </row>
    <row r="1295" spans="5:7" x14ac:dyDescent="0.25">
      <c r="E1295" s="5"/>
      <c r="F1295" s="5"/>
      <c r="G1295" s="5"/>
    </row>
    <row r="1296" spans="5:7" x14ac:dyDescent="0.25">
      <c r="E1296" s="5"/>
      <c r="F1296" s="5"/>
      <c r="G1296" s="5"/>
    </row>
    <row r="1297" spans="5:7" x14ac:dyDescent="0.25">
      <c r="E1297" s="5"/>
      <c r="F1297" s="5"/>
      <c r="G1297" s="5"/>
    </row>
    <row r="1298" spans="5:7" x14ac:dyDescent="0.25">
      <c r="E1298" s="5"/>
      <c r="F1298" s="5"/>
      <c r="G1298" s="5"/>
    </row>
    <row r="1299" spans="5:7" x14ac:dyDescent="0.25">
      <c r="E1299" s="5"/>
      <c r="F1299" s="5"/>
      <c r="G1299" s="5"/>
    </row>
    <row r="1300" spans="5:7" x14ac:dyDescent="0.25">
      <c r="E1300" s="5"/>
      <c r="F1300" s="5"/>
      <c r="G1300" s="5"/>
    </row>
    <row r="1301" spans="5:7" x14ac:dyDescent="0.25">
      <c r="E1301" s="5"/>
      <c r="F1301" s="5"/>
      <c r="G1301" s="5"/>
    </row>
    <row r="1302" spans="5:7" x14ac:dyDescent="0.25">
      <c r="E1302" s="5"/>
      <c r="F1302" s="5"/>
      <c r="G1302" s="5"/>
    </row>
    <row r="1303" spans="5:7" x14ac:dyDescent="0.25">
      <c r="E1303" s="5"/>
      <c r="F1303" s="5"/>
      <c r="G1303" s="5"/>
    </row>
    <row r="1304" spans="5:7" x14ac:dyDescent="0.25">
      <c r="E1304" s="5"/>
      <c r="F1304" s="5"/>
      <c r="G1304" s="5"/>
    </row>
    <row r="1305" spans="5:7" x14ac:dyDescent="0.25">
      <c r="E1305" s="5"/>
      <c r="F1305" s="5"/>
      <c r="G1305" s="5"/>
    </row>
    <row r="1306" spans="5:7" x14ac:dyDescent="0.25">
      <c r="E1306" s="5"/>
      <c r="F1306" s="5"/>
      <c r="G1306" s="5"/>
    </row>
    <row r="1307" spans="5:7" x14ac:dyDescent="0.25">
      <c r="E1307" s="5"/>
      <c r="F1307" s="5"/>
      <c r="G1307" s="5"/>
    </row>
    <row r="1308" spans="5:7" x14ac:dyDescent="0.25">
      <c r="E1308" s="5"/>
      <c r="F1308" s="5"/>
      <c r="G1308" s="5"/>
    </row>
    <row r="1309" spans="5:7" x14ac:dyDescent="0.25">
      <c r="E1309" s="5"/>
      <c r="F1309" s="5"/>
      <c r="G1309" s="5"/>
    </row>
    <row r="1310" spans="5:7" x14ac:dyDescent="0.25">
      <c r="E1310" s="5"/>
      <c r="F1310" s="5"/>
      <c r="G1310" s="5"/>
    </row>
    <row r="1311" spans="5:7" x14ac:dyDescent="0.25">
      <c r="E1311" s="5"/>
      <c r="F1311" s="5"/>
      <c r="G1311" s="5"/>
    </row>
    <row r="1312" spans="5:7" x14ac:dyDescent="0.25">
      <c r="E1312" s="5"/>
      <c r="F1312" s="5"/>
      <c r="G1312" s="5"/>
    </row>
    <row r="1313" spans="5:7" x14ac:dyDescent="0.25">
      <c r="E1313" s="5"/>
      <c r="F1313" s="5"/>
      <c r="G1313" s="5"/>
    </row>
    <row r="1314" spans="5:7" x14ac:dyDescent="0.25">
      <c r="E1314" s="5"/>
      <c r="F1314" s="5"/>
      <c r="G1314" s="5"/>
    </row>
    <row r="1315" spans="5:7" x14ac:dyDescent="0.25">
      <c r="E1315" s="5"/>
      <c r="F1315" s="5"/>
      <c r="G1315" s="5"/>
    </row>
    <row r="1316" spans="5:7" x14ac:dyDescent="0.25">
      <c r="E1316" s="5"/>
      <c r="F1316" s="5"/>
      <c r="G1316" s="5"/>
    </row>
    <row r="1317" spans="5:7" x14ac:dyDescent="0.25">
      <c r="E1317" s="5"/>
      <c r="F1317" s="5"/>
      <c r="G1317" s="5"/>
    </row>
    <row r="1318" spans="5:7" x14ac:dyDescent="0.25">
      <c r="E1318" s="5"/>
      <c r="F1318" s="5"/>
      <c r="G1318" s="5"/>
    </row>
    <row r="1319" spans="5:7" x14ac:dyDescent="0.25">
      <c r="E1319" s="5"/>
      <c r="F1319" s="5"/>
      <c r="G1319" s="5"/>
    </row>
    <row r="1320" spans="5:7" x14ac:dyDescent="0.25">
      <c r="E1320" s="5"/>
      <c r="F1320" s="5"/>
      <c r="G1320" s="5"/>
    </row>
    <row r="1321" spans="5:7" x14ac:dyDescent="0.25">
      <c r="E1321" s="5"/>
      <c r="F1321" s="5"/>
      <c r="G1321" s="5"/>
    </row>
    <row r="1322" spans="5:7" x14ac:dyDescent="0.25">
      <c r="E1322" s="5"/>
      <c r="F1322" s="5"/>
      <c r="G1322" s="5"/>
    </row>
    <row r="1323" spans="5:7" x14ac:dyDescent="0.25">
      <c r="E1323" s="5"/>
      <c r="F1323" s="5"/>
      <c r="G1323" s="5"/>
    </row>
    <row r="1324" spans="5:7" x14ac:dyDescent="0.25">
      <c r="E1324" s="5"/>
      <c r="F1324" s="5"/>
      <c r="G1324" s="5"/>
    </row>
    <row r="1325" spans="5:7" x14ac:dyDescent="0.25">
      <c r="E1325" s="5"/>
      <c r="F1325" s="5"/>
      <c r="G1325" s="5"/>
    </row>
    <row r="1326" spans="5:7" x14ac:dyDescent="0.25">
      <c r="E1326" s="5"/>
      <c r="F1326" s="5"/>
      <c r="G1326" s="5"/>
    </row>
    <row r="1327" spans="5:7" x14ac:dyDescent="0.25">
      <c r="E1327" s="5"/>
      <c r="F1327" s="5"/>
      <c r="G1327" s="5"/>
    </row>
    <row r="1328" spans="5:7" x14ac:dyDescent="0.25">
      <c r="E1328" s="5"/>
      <c r="F1328" s="5"/>
      <c r="G1328" s="5"/>
    </row>
    <row r="1329" spans="5:7" x14ac:dyDescent="0.25">
      <c r="E1329" s="5"/>
      <c r="F1329" s="5"/>
      <c r="G1329" s="5"/>
    </row>
    <row r="1330" spans="5:7" x14ac:dyDescent="0.25">
      <c r="E1330" s="5"/>
      <c r="F1330" s="5"/>
      <c r="G1330" s="5"/>
    </row>
    <row r="1331" spans="5:7" x14ac:dyDescent="0.25">
      <c r="E1331" s="5"/>
      <c r="F1331" s="5"/>
      <c r="G1331" s="5"/>
    </row>
    <row r="1332" spans="5:7" x14ac:dyDescent="0.25">
      <c r="E1332" s="5"/>
      <c r="F1332" s="5"/>
      <c r="G1332" s="5"/>
    </row>
    <row r="1333" spans="5:7" x14ac:dyDescent="0.25">
      <c r="E1333" s="5"/>
      <c r="F1333" s="5"/>
      <c r="G1333" s="5"/>
    </row>
    <row r="1334" spans="5:7" x14ac:dyDescent="0.25">
      <c r="E1334" s="5"/>
      <c r="F1334" s="5"/>
      <c r="G1334" s="5"/>
    </row>
    <row r="1335" spans="5:7" x14ac:dyDescent="0.25">
      <c r="E1335" s="5"/>
      <c r="F1335" s="5"/>
      <c r="G1335" s="5"/>
    </row>
    <row r="1336" spans="5:7" x14ac:dyDescent="0.25">
      <c r="E1336" s="5"/>
      <c r="F1336" s="5"/>
      <c r="G1336" s="5"/>
    </row>
    <row r="1337" spans="5:7" x14ac:dyDescent="0.25">
      <c r="E1337" s="5"/>
      <c r="F1337" s="5"/>
      <c r="G1337" s="5"/>
    </row>
    <row r="1338" spans="5:7" x14ac:dyDescent="0.25">
      <c r="E1338" s="5"/>
      <c r="F1338" s="5"/>
      <c r="G1338" s="5"/>
    </row>
    <row r="1339" spans="5:7" x14ac:dyDescent="0.25">
      <c r="E1339" s="5"/>
      <c r="F1339" s="5"/>
      <c r="G1339" s="5"/>
    </row>
    <row r="1340" spans="5:7" x14ac:dyDescent="0.25">
      <c r="E1340" s="5"/>
      <c r="F1340" s="5"/>
      <c r="G1340" s="5"/>
    </row>
    <row r="1341" spans="5:7" x14ac:dyDescent="0.25">
      <c r="E1341" s="5"/>
      <c r="F1341" s="5"/>
      <c r="G1341" s="5"/>
    </row>
    <row r="1342" spans="5:7" x14ac:dyDescent="0.25">
      <c r="E1342" s="5"/>
      <c r="F1342" s="5"/>
      <c r="G1342" s="5"/>
    </row>
    <row r="1343" spans="5:7" x14ac:dyDescent="0.25">
      <c r="E1343" s="5"/>
      <c r="F1343" s="5"/>
      <c r="G1343" s="5"/>
    </row>
    <row r="1344" spans="5:7" x14ac:dyDescent="0.25">
      <c r="E1344" s="5"/>
      <c r="F1344" s="5"/>
      <c r="G1344" s="5"/>
    </row>
    <row r="1345" spans="5:7" x14ac:dyDescent="0.25">
      <c r="E1345" s="5"/>
      <c r="F1345" s="5"/>
      <c r="G1345" s="5"/>
    </row>
    <row r="1346" spans="5:7" x14ac:dyDescent="0.25">
      <c r="E1346" s="5"/>
      <c r="F1346" s="5"/>
      <c r="G1346" s="5"/>
    </row>
    <row r="1347" spans="5:7" x14ac:dyDescent="0.25">
      <c r="E1347" s="5"/>
      <c r="F1347" s="5"/>
      <c r="G1347" s="5"/>
    </row>
    <row r="1348" spans="5:7" x14ac:dyDescent="0.25">
      <c r="E1348" s="5"/>
      <c r="F1348" s="5"/>
      <c r="G1348" s="5"/>
    </row>
    <row r="1349" spans="5:7" x14ac:dyDescent="0.25">
      <c r="E1349" s="5"/>
      <c r="F1349" s="5"/>
      <c r="G1349" s="5"/>
    </row>
    <row r="1350" spans="5:7" x14ac:dyDescent="0.25">
      <c r="E1350" s="5"/>
      <c r="F1350" s="5"/>
      <c r="G1350" s="5"/>
    </row>
    <row r="1351" spans="5:7" x14ac:dyDescent="0.25">
      <c r="E1351" s="5"/>
      <c r="F1351" s="5"/>
      <c r="G1351" s="5"/>
    </row>
    <row r="1352" spans="5:7" x14ac:dyDescent="0.25">
      <c r="E1352" s="5"/>
      <c r="F1352" s="5"/>
      <c r="G1352" s="5"/>
    </row>
    <row r="1353" spans="5:7" x14ac:dyDescent="0.25">
      <c r="E1353" s="5"/>
      <c r="F1353" s="5"/>
      <c r="G1353" s="5"/>
    </row>
    <row r="1354" spans="5:7" x14ac:dyDescent="0.25">
      <c r="E1354" s="5"/>
      <c r="F1354" s="5"/>
      <c r="G1354" s="5"/>
    </row>
    <row r="1355" spans="5:7" x14ac:dyDescent="0.25">
      <c r="E1355" s="5"/>
      <c r="F1355" s="5"/>
      <c r="G1355" s="5"/>
    </row>
    <row r="1356" spans="5:7" x14ac:dyDescent="0.25">
      <c r="E1356" s="5"/>
      <c r="F1356" s="5"/>
      <c r="G1356" s="5"/>
    </row>
    <row r="1357" spans="5:7" x14ac:dyDescent="0.25">
      <c r="E1357" s="5"/>
      <c r="F1357" s="5"/>
      <c r="G1357" s="5"/>
    </row>
    <row r="1358" spans="5:7" x14ac:dyDescent="0.25">
      <c r="E1358" s="5"/>
      <c r="F1358" s="5"/>
      <c r="G1358" s="5"/>
    </row>
    <row r="1359" spans="5:7" x14ac:dyDescent="0.25">
      <c r="E1359" s="5"/>
      <c r="F1359" s="5"/>
      <c r="G1359" s="5"/>
    </row>
    <row r="1360" spans="5:7" x14ac:dyDescent="0.25">
      <c r="E1360" s="5"/>
      <c r="F1360" s="5"/>
      <c r="G1360" s="5"/>
    </row>
    <row r="1361" spans="5:7" x14ac:dyDescent="0.25">
      <c r="E1361" s="5"/>
      <c r="F1361" s="5"/>
      <c r="G1361" s="5"/>
    </row>
    <row r="1362" spans="5:7" x14ac:dyDescent="0.25">
      <c r="E1362" s="5"/>
      <c r="F1362" s="5"/>
      <c r="G1362" s="5"/>
    </row>
    <row r="1363" spans="5:7" x14ac:dyDescent="0.25">
      <c r="E1363" s="5"/>
      <c r="F1363" s="5"/>
      <c r="G1363" s="5"/>
    </row>
    <row r="1364" spans="5:7" x14ac:dyDescent="0.25">
      <c r="E1364" s="5"/>
      <c r="F1364" s="5"/>
      <c r="G1364" s="5"/>
    </row>
    <row r="1365" spans="5:7" x14ac:dyDescent="0.25">
      <c r="E1365" s="5"/>
      <c r="F1365" s="5"/>
      <c r="G1365" s="5"/>
    </row>
    <row r="1366" spans="5:7" x14ac:dyDescent="0.25">
      <c r="E1366" s="5"/>
      <c r="F1366" s="5"/>
      <c r="G1366" s="5"/>
    </row>
    <row r="1367" spans="5:7" x14ac:dyDescent="0.25">
      <c r="E1367" s="5"/>
      <c r="F1367" s="5"/>
      <c r="G1367" s="5"/>
    </row>
    <row r="1368" spans="5:7" x14ac:dyDescent="0.25">
      <c r="E1368" s="5"/>
      <c r="F1368" s="5"/>
      <c r="G1368" s="5"/>
    </row>
    <row r="1369" spans="5:7" x14ac:dyDescent="0.25">
      <c r="E1369" s="5"/>
      <c r="F1369" s="5"/>
      <c r="G1369" s="5"/>
    </row>
    <row r="1370" spans="5:7" x14ac:dyDescent="0.25">
      <c r="E1370" s="5"/>
      <c r="F1370" s="5"/>
      <c r="G1370" s="5"/>
    </row>
    <row r="1371" spans="5:7" x14ac:dyDescent="0.25">
      <c r="E1371" s="5"/>
      <c r="F1371" s="5"/>
      <c r="G1371" s="5"/>
    </row>
    <row r="1372" spans="5:7" x14ac:dyDescent="0.25">
      <c r="E1372" s="5"/>
      <c r="F1372" s="5"/>
      <c r="G1372" s="5"/>
    </row>
    <row r="1373" spans="5:7" x14ac:dyDescent="0.25">
      <c r="E1373" s="5"/>
      <c r="F1373" s="5"/>
      <c r="G1373" s="5"/>
    </row>
    <row r="1374" spans="5:7" x14ac:dyDescent="0.25">
      <c r="E1374" s="5"/>
      <c r="F1374" s="5"/>
      <c r="G1374" s="5"/>
    </row>
    <row r="1375" spans="5:7" x14ac:dyDescent="0.25">
      <c r="E1375" s="5"/>
      <c r="F1375" s="5"/>
      <c r="G1375" s="5"/>
    </row>
    <row r="1376" spans="5:7" x14ac:dyDescent="0.25">
      <c r="E1376" s="5"/>
      <c r="F1376" s="5"/>
      <c r="G1376" s="5"/>
    </row>
    <row r="1377" spans="5:7" x14ac:dyDescent="0.25">
      <c r="E1377" s="5"/>
      <c r="F1377" s="5"/>
      <c r="G1377" s="5"/>
    </row>
    <row r="1378" spans="5:7" x14ac:dyDescent="0.25">
      <c r="E1378" s="5"/>
      <c r="F1378" s="5"/>
      <c r="G1378" s="5"/>
    </row>
    <row r="1379" spans="5:7" x14ac:dyDescent="0.25">
      <c r="E1379" s="5"/>
      <c r="F1379" s="5"/>
      <c r="G1379" s="5"/>
    </row>
    <row r="1380" spans="5:7" x14ac:dyDescent="0.25">
      <c r="E1380" s="5"/>
      <c r="F1380" s="5"/>
      <c r="G1380" s="5"/>
    </row>
    <row r="1381" spans="5:7" x14ac:dyDescent="0.25">
      <c r="E1381" s="5"/>
      <c r="F1381" s="5"/>
      <c r="G1381" s="5"/>
    </row>
    <row r="1382" spans="5:7" x14ac:dyDescent="0.25">
      <c r="E1382" s="5"/>
      <c r="F1382" s="5"/>
      <c r="G1382" s="5"/>
    </row>
    <row r="1383" spans="5:7" x14ac:dyDescent="0.25">
      <c r="E1383" s="5"/>
      <c r="F1383" s="5"/>
      <c r="G1383" s="5"/>
    </row>
    <row r="1384" spans="5:7" x14ac:dyDescent="0.25">
      <c r="E1384" s="5"/>
      <c r="F1384" s="5"/>
      <c r="G1384" s="5"/>
    </row>
    <row r="1385" spans="5:7" x14ac:dyDescent="0.25">
      <c r="E1385" s="5"/>
      <c r="F1385" s="5"/>
      <c r="G1385" s="5"/>
    </row>
    <row r="1386" spans="5:7" x14ac:dyDescent="0.25">
      <c r="E1386" s="5"/>
      <c r="F1386" s="5"/>
      <c r="G1386" s="5"/>
    </row>
    <row r="1387" spans="5:7" x14ac:dyDescent="0.25">
      <c r="E1387" s="5"/>
      <c r="F1387" s="5"/>
      <c r="G1387" s="5"/>
    </row>
    <row r="1388" spans="5:7" x14ac:dyDescent="0.25">
      <c r="E1388" s="5"/>
      <c r="F1388" s="5"/>
      <c r="G1388" s="5"/>
    </row>
    <row r="1389" spans="5:7" x14ac:dyDescent="0.25">
      <c r="E1389" s="5"/>
      <c r="F1389" s="5"/>
      <c r="G1389" s="5"/>
    </row>
    <row r="1390" spans="5:7" x14ac:dyDescent="0.25">
      <c r="E1390" s="5"/>
      <c r="F1390" s="5"/>
      <c r="G1390" s="5"/>
    </row>
    <row r="1391" spans="5:7" x14ac:dyDescent="0.25">
      <c r="E1391" s="5"/>
      <c r="F1391" s="5"/>
      <c r="G1391" s="5"/>
    </row>
    <row r="1392" spans="5:7" x14ac:dyDescent="0.25">
      <c r="E1392" s="5"/>
      <c r="F1392" s="5"/>
      <c r="G1392" s="5"/>
    </row>
    <row r="1393" spans="5:7" x14ac:dyDescent="0.25">
      <c r="E1393" s="5"/>
      <c r="F1393" s="5"/>
      <c r="G1393" s="5"/>
    </row>
    <row r="1394" spans="5:7" x14ac:dyDescent="0.25">
      <c r="E1394" s="5"/>
      <c r="F1394" s="5"/>
      <c r="G1394" s="5"/>
    </row>
    <row r="1395" spans="5:7" x14ac:dyDescent="0.25">
      <c r="E1395" s="5"/>
      <c r="F1395" s="5"/>
      <c r="G1395" s="5"/>
    </row>
    <row r="1396" spans="5:7" x14ac:dyDescent="0.25">
      <c r="E1396" s="5"/>
      <c r="F1396" s="5"/>
      <c r="G1396" s="5"/>
    </row>
    <row r="1397" spans="5:7" x14ac:dyDescent="0.25">
      <c r="E1397" s="5"/>
      <c r="F1397" s="5"/>
      <c r="G1397" s="5"/>
    </row>
    <row r="1398" spans="5:7" x14ac:dyDescent="0.25">
      <c r="E1398" s="5"/>
      <c r="F1398" s="5"/>
      <c r="G1398" s="5"/>
    </row>
    <row r="1399" spans="5:7" x14ac:dyDescent="0.25">
      <c r="E1399" s="5"/>
      <c r="F1399" s="5"/>
      <c r="G1399" s="5"/>
    </row>
    <row r="1400" spans="5:7" x14ac:dyDescent="0.25">
      <c r="E1400" s="5"/>
      <c r="F1400" s="5"/>
      <c r="G1400" s="5"/>
    </row>
    <row r="1401" spans="5:7" x14ac:dyDescent="0.25">
      <c r="E1401" s="5"/>
      <c r="F1401" s="5"/>
      <c r="G1401" s="5"/>
    </row>
    <row r="1402" spans="5:7" x14ac:dyDescent="0.25">
      <c r="E1402" s="5"/>
      <c r="F1402" s="5"/>
      <c r="G1402" s="5"/>
    </row>
    <row r="1403" spans="5:7" x14ac:dyDescent="0.25">
      <c r="E1403" s="5"/>
      <c r="F1403" s="5"/>
      <c r="G1403" s="5"/>
    </row>
    <row r="1404" spans="5:7" x14ac:dyDescent="0.25">
      <c r="E1404" s="5"/>
      <c r="F1404" s="5"/>
      <c r="G1404" s="5"/>
    </row>
    <row r="1405" spans="5:7" x14ac:dyDescent="0.25">
      <c r="E1405" s="5"/>
      <c r="F1405" s="5"/>
      <c r="G1405" s="5"/>
    </row>
    <row r="1406" spans="5:7" x14ac:dyDescent="0.25">
      <c r="E1406" s="5"/>
      <c r="F1406" s="5"/>
      <c r="G1406" s="5"/>
    </row>
    <row r="1407" spans="5:7" x14ac:dyDescent="0.25">
      <c r="E1407" s="5"/>
      <c r="F1407" s="5"/>
      <c r="G1407" s="5"/>
    </row>
    <row r="1408" spans="5:7" x14ac:dyDescent="0.25">
      <c r="E1408" s="5"/>
      <c r="F1408" s="5"/>
      <c r="G1408" s="5"/>
    </row>
    <row r="1409" spans="5:7" x14ac:dyDescent="0.25">
      <c r="E1409" s="5"/>
      <c r="F1409" s="5"/>
      <c r="G1409" s="5"/>
    </row>
    <row r="1410" spans="5:7" x14ac:dyDescent="0.25">
      <c r="E1410" s="5"/>
      <c r="F1410" s="5"/>
      <c r="G1410" s="5"/>
    </row>
    <row r="1411" spans="5:7" x14ac:dyDescent="0.25">
      <c r="E1411" s="5"/>
      <c r="F1411" s="5"/>
      <c r="G1411" s="5"/>
    </row>
    <row r="1412" spans="5:7" x14ac:dyDescent="0.25">
      <c r="E1412" s="5"/>
      <c r="F1412" s="5"/>
      <c r="G1412" s="5"/>
    </row>
    <row r="1413" spans="5:7" x14ac:dyDescent="0.25">
      <c r="E1413" s="5"/>
      <c r="F1413" s="5"/>
      <c r="G1413" s="5"/>
    </row>
    <row r="1414" spans="5:7" x14ac:dyDescent="0.25">
      <c r="E1414" s="5"/>
      <c r="F1414" s="5"/>
      <c r="G1414" s="5"/>
    </row>
    <row r="1415" spans="5:7" x14ac:dyDescent="0.25">
      <c r="E1415" s="5"/>
      <c r="F1415" s="5"/>
      <c r="G1415" s="5"/>
    </row>
    <row r="1416" spans="5:7" x14ac:dyDescent="0.25">
      <c r="E1416" s="5"/>
      <c r="F1416" s="5"/>
      <c r="G1416" s="5"/>
    </row>
    <row r="1417" spans="5:7" x14ac:dyDescent="0.25">
      <c r="E1417" s="5"/>
      <c r="F1417" s="5"/>
      <c r="G1417" s="5"/>
    </row>
    <row r="1418" spans="5:7" x14ac:dyDescent="0.25">
      <c r="E1418" s="5"/>
      <c r="F1418" s="5"/>
      <c r="G1418" s="5"/>
    </row>
    <row r="1419" spans="5:7" x14ac:dyDescent="0.25">
      <c r="E1419" s="5"/>
      <c r="F1419" s="5"/>
      <c r="G1419" s="5"/>
    </row>
    <row r="1420" spans="5:7" x14ac:dyDescent="0.25">
      <c r="E1420" s="5"/>
      <c r="F1420" s="5"/>
      <c r="G1420" s="5"/>
    </row>
    <row r="1421" spans="5:7" x14ac:dyDescent="0.25">
      <c r="E1421" s="5"/>
      <c r="F1421" s="5"/>
      <c r="G1421" s="5"/>
    </row>
    <row r="1422" spans="5:7" x14ac:dyDescent="0.25">
      <c r="E1422" s="5"/>
      <c r="F1422" s="5"/>
      <c r="G1422" s="5"/>
    </row>
    <row r="1423" spans="5:7" x14ac:dyDescent="0.25">
      <c r="E1423" s="5"/>
      <c r="F1423" s="5"/>
      <c r="G1423" s="5"/>
    </row>
    <row r="1424" spans="5:7" x14ac:dyDescent="0.25">
      <c r="E1424" s="5"/>
      <c r="F1424" s="5"/>
      <c r="G1424" s="5"/>
    </row>
    <row r="1425" spans="5:7" x14ac:dyDescent="0.25">
      <c r="E1425" s="5"/>
      <c r="F1425" s="5"/>
      <c r="G1425" s="5"/>
    </row>
    <row r="1426" spans="5:7" x14ac:dyDescent="0.25">
      <c r="E1426" s="5"/>
      <c r="F1426" s="5"/>
      <c r="G1426" s="5"/>
    </row>
    <row r="1427" spans="5:7" x14ac:dyDescent="0.25">
      <c r="E1427" s="5"/>
      <c r="F1427" s="5"/>
      <c r="G1427" s="5"/>
    </row>
    <row r="1428" spans="5:7" x14ac:dyDescent="0.25">
      <c r="E1428" s="5"/>
      <c r="F1428" s="5"/>
      <c r="G1428" s="5"/>
    </row>
    <row r="1429" spans="5:7" x14ac:dyDescent="0.25">
      <c r="E1429" s="5"/>
      <c r="F1429" s="5"/>
      <c r="G1429" s="5"/>
    </row>
    <row r="1430" spans="5:7" x14ac:dyDescent="0.25">
      <c r="E1430" s="5"/>
      <c r="F1430" s="5"/>
      <c r="G1430" s="5"/>
    </row>
    <row r="1431" spans="5:7" x14ac:dyDescent="0.25">
      <c r="E1431" s="5"/>
      <c r="F1431" s="5"/>
      <c r="G1431" s="5"/>
    </row>
    <row r="1432" spans="5:7" x14ac:dyDescent="0.25">
      <c r="E1432" s="5"/>
      <c r="F1432" s="5"/>
      <c r="G1432" s="5"/>
    </row>
    <row r="1433" spans="5:7" x14ac:dyDescent="0.25">
      <c r="E1433" s="5"/>
      <c r="F1433" s="5"/>
      <c r="G1433" s="5"/>
    </row>
    <row r="1434" spans="5:7" x14ac:dyDescent="0.25">
      <c r="E1434" s="5"/>
      <c r="F1434" s="5"/>
      <c r="G1434" s="5"/>
    </row>
    <row r="1435" spans="5:7" x14ac:dyDescent="0.25">
      <c r="E1435" s="5"/>
      <c r="F1435" s="5"/>
      <c r="G1435" s="5"/>
    </row>
    <row r="1436" spans="5:7" x14ac:dyDescent="0.25">
      <c r="E1436" s="5"/>
      <c r="F1436" s="5"/>
      <c r="G1436" s="5"/>
    </row>
    <row r="1437" spans="5:7" x14ac:dyDescent="0.25">
      <c r="E1437" s="5"/>
      <c r="F1437" s="5"/>
      <c r="G1437" s="5"/>
    </row>
    <row r="1438" spans="5:7" x14ac:dyDescent="0.25">
      <c r="E1438" s="5"/>
      <c r="F1438" s="5"/>
      <c r="G1438" s="5"/>
    </row>
    <row r="1439" spans="5:7" x14ac:dyDescent="0.25">
      <c r="E1439" s="5"/>
      <c r="F1439" s="5"/>
      <c r="G1439" s="5"/>
    </row>
    <row r="1440" spans="5:7" x14ac:dyDescent="0.25">
      <c r="E1440" s="5"/>
      <c r="F1440" s="5"/>
      <c r="G1440" s="5"/>
    </row>
    <row r="1441" spans="5:7" x14ac:dyDescent="0.25">
      <c r="E1441" s="5"/>
      <c r="F1441" s="5"/>
      <c r="G1441" s="5"/>
    </row>
    <row r="1442" spans="5:7" x14ac:dyDescent="0.25">
      <c r="E1442" s="5"/>
      <c r="F1442" s="5"/>
      <c r="G1442" s="5"/>
    </row>
    <row r="1443" spans="5:7" x14ac:dyDescent="0.25">
      <c r="E1443" s="5"/>
      <c r="F1443" s="5"/>
      <c r="G1443" s="5"/>
    </row>
    <row r="1444" spans="5:7" x14ac:dyDescent="0.25">
      <c r="E1444" s="5"/>
      <c r="F1444" s="5"/>
      <c r="G1444" s="5"/>
    </row>
    <row r="1445" spans="5:7" x14ac:dyDescent="0.25">
      <c r="E1445" s="5"/>
      <c r="F1445" s="5"/>
      <c r="G1445" s="5"/>
    </row>
    <row r="1446" spans="5:7" x14ac:dyDescent="0.25">
      <c r="E1446" s="5"/>
      <c r="F1446" s="5"/>
      <c r="G1446" s="5"/>
    </row>
    <row r="1447" spans="5:7" x14ac:dyDescent="0.25">
      <c r="E1447" s="5"/>
      <c r="F1447" s="5"/>
      <c r="G1447" s="5"/>
    </row>
    <row r="1448" spans="5:7" x14ac:dyDescent="0.25">
      <c r="E1448" s="5"/>
      <c r="F1448" s="5"/>
      <c r="G1448" s="5"/>
    </row>
    <row r="1449" spans="5:7" x14ac:dyDescent="0.25">
      <c r="E1449" s="5"/>
      <c r="F1449" s="5"/>
      <c r="G1449" s="5"/>
    </row>
    <row r="1450" spans="5:7" x14ac:dyDescent="0.25">
      <c r="E1450" s="5"/>
      <c r="F1450" s="5"/>
      <c r="G1450" s="5"/>
    </row>
    <row r="1451" spans="5:7" x14ac:dyDescent="0.25">
      <c r="E1451" s="5"/>
      <c r="F1451" s="5"/>
      <c r="G1451" s="5"/>
    </row>
    <row r="1452" spans="5:7" x14ac:dyDescent="0.25">
      <c r="E1452" s="5"/>
      <c r="F1452" s="5"/>
      <c r="G1452" s="5"/>
    </row>
    <row r="1453" spans="5:7" x14ac:dyDescent="0.25">
      <c r="E1453" s="5"/>
      <c r="F1453" s="5"/>
      <c r="G1453" s="5"/>
    </row>
    <row r="1454" spans="5:7" x14ac:dyDescent="0.25">
      <c r="E1454" s="5"/>
      <c r="F1454" s="5"/>
      <c r="G1454" s="5"/>
    </row>
    <row r="1455" spans="5:7" x14ac:dyDescent="0.25">
      <c r="E1455" s="5"/>
      <c r="F1455" s="5"/>
      <c r="G1455" s="5"/>
    </row>
    <row r="1456" spans="5:7" x14ac:dyDescent="0.25">
      <c r="E1456" s="5"/>
      <c r="F1456" s="5"/>
      <c r="G1456" s="5"/>
    </row>
    <row r="1457" spans="5:7" x14ac:dyDescent="0.25">
      <c r="E1457" s="5"/>
      <c r="F1457" s="5"/>
      <c r="G1457" s="5"/>
    </row>
    <row r="1458" spans="5:7" x14ac:dyDescent="0.25">
      <c r="E1458" s="5"/>
      <c r="F1458" s="5"/>
      <c r="G1458" s="5"/>
    </row>
    <row r="1459" spans="5:7" x14ac:dyDescent="0.25">
      <c r="E1459" s="5"/>
      <c r="F1459" s="5"/>
      <c r="G1459" s="5"/>
    </row>
    <row r="1460" spans="5:7" x14ac:dyDescent="0.25">
      <c r="E1460" s="5"/>
      <c r="F1460" s="5"/>
      <c r="G1460" s="5"/>
    </row>
    <row r="1461" spans="5:7" x14ac:dyDescent="0.25">
      <c r="E1461" s="5"/>
      <c r="F1461" s="5"/>
      <c r="G1461" s="5"/>
    </row>
    <row r="1462" spans="5:7" x14ac:dyDescent="0.25">
      <c r="E1462" s="5"/>
      <c r="F1462" s="5"/>
      <c r="G1462" s="5"/>
    </row>
    <row r="1463" spans="5:7" x14ac:dyDescent="0.25">
      <c r="E1463" s="5"/>
      <c r="F1463" s="5"/>
      <c r="G1463" s="5"/>
    </row>
    <row r="1464" spans="5:7" x14ac:dyDescent="0.25">
      <c r="E1464" s="5"/>
      <c r="F1464" s="5"/>
      <c r="G1464" s="5"/>
    </row>
    <row r="1465" spans="5:7" x14ac:dyDescent="0.25">
      <c r="E1465" s="5"/>
      <c r="F1465" s="5"/>
      <c r="G1465" s="5"/>
    </row>
    <row r="1466" spans="5:7" x14ac:dyDescent="0.25">
      <c r="E1466" s="5"/>
      <c r="F1466" s="5"/>
      <c r="G1466" s="5"/>
    </row>
    <row r="1467" spans="5:7" x14ac:dyDescent="0.25">
      <c r="E1467" s="5"/>
      <c r="F1467" s="5"/>
      <c r="G1467" s="5"/>
    </row>
    <row r="1468" spans="5:7" x14ac:dyDescent="0.25">
      <c r="E1468" s="5"/>
      <c r="F1468" s="5"/>
      <c r="G1468" s="5"/>
    </row>
    <row r="1469" spans="5:7" x14ac:dyDescent="0.25">
      <c r="E1469" s="5"/>
      <c r="F1469" s="5"/>
      <c r="G1469" s="5"/>
    </row>
    <row r="1470" spans="5:7" x14ac:dyDescent="0.25">
      <c r="E1470" s="5"/>
      <c r="F1470" s="5"/>
      <c r="G1470" s="5"/>
    </row>
    <row r="1471" spans="5:7" x14ac:dyDescent="0.25">
      <c r="E1471" s="5"/>
      <c r="F1471" s="5"/>
      <c r="G1471" s="5"/>
    </row>
    <row r="1472" spans="5:7" x14ac:dyDescent="0.25">
      <c r="E1472" s="5"/>
      <c r="F1472" s="5"/>
      <c r="G1472" s="5"/>
    </row>
    <row r="1473" spans="5:7" x14ac:dyDescent="0.25">
      <c r="E1473" s="5"/>
      <c r="F1473" s="5"/>
      <c r="G1473" s="5"/>
    </row>
    <row r="1474" spans="5:7" x14ac:dyDescent="0.25">
      <c r="E1474" s="5"/>
      <c r="F1474" s="5"/>
      <c r="G1474" s="5"/>
    </row>
    <row r="1475" spans="5:7" x14ac:dyDescent="0.25">
      <c r="E1475" s="5"/>
      <c r="F1475" s="5"/>
      <c r="G1475" s="5"/>
    </row>
    <row r="1476" spans="5:7" x14ac:dyDescent="0.25">
      <c r="E1476" s="5"/>
      <c r="F1476" s="5"/>
      <c r="G1476" s="5"/>
    </row>
    <row r="1477" spans="5:7" x14ac:dyDescent="0.25">
      <c r="E1477" s="5"/>
      <c r="F1477" s="5"/>
      <c r="G1477" s="5"/>
    </row>
    <row r="1478" spans="5:7" x14ac:dyDescent="0.25">
      <c r="E1478" s="5"/>
      <c r="F1478" s="5"/>
      <c r="G1478" s="5"/>
    </row>
    <row r="1479" spans="5:7" x14ac:dyDescent="0.25">
      <c r="E1479" s="5"/>
      <c r="F1479" s="5"/>
      <c r="G1479" s="5"/>
    </row>
    <row r="1480" spans="5:7" x14ac:dyDescent="0.25">
      <c r="E1480" s="5"/>
      <c r="F1480" s="5"/>
      <c r="G1480" s="5"/>
    </row>
    <row r="1481" spans="5:7" x14ac:dyDescent="0.25">
      <c r="E1481" s="5"/>
      <c r="F1481" s="5"/>
      <c r="G1481" s="5"/>
    </row>
    <row r="1482" spans="5:7" x14ac:dyDescent="0.25">
      <c r="E1482" s="5"/>
      <c r="F1482" s="5"/>
      <c r="G1482" s="5"/>
    </row>
    <row r="1483" spans="5:7" x14ac:dyDescent="0.25">
      <c r="E1483" s="5"/>
      <c r="F1483" s="5"/>
      <c r="G1483" s="5"/>
    </row>
    <row r="1484" spans="5:7" x14ac:dyDescent="0.25">
      <c r="E1484" s="5"/>
      <c r="F1484" s="5"/>
      <c r="G1484" s="5"/>
    </row>
    <row r="1485" spans="5:7" x14ac:dyDescent="0.25">
      <c r="E1485" s="5"/>
      <c r="F1485" s="5"/>
      <c r="G1485" s="5"/>
    </row>
    <row r="1486" spans="5:7" x14ac:dyDescent="0.25">
      <c r="E1486" s="5"/>
      <c r="F1486" s="5"/>
      <c r="G1486" s="5"/>
    </row>
    <row r="1487" spans="5:7" x14ac:dyDescent="0.25">
      <c r="E1487" s="5"/>
      <c r="F1487" s="5"/>
      <c r="G1487" s="5"/>
    </row>
    <row r="1488" spans="5:7" x14ac:dyDescent="0.25">
      <c r="E1488" s="5"/>
      <c r="F1488" s="5"/>
      <c r="G1488" s="5"/>
    </row>
    <row r="1489" spans="5:7" x14ac:dyDescent="0.25">
      <c r="E1489" s="5"/>
      <c r="F1489" s="5"/>
      <c r="G1489" s="5"/>
    </row>
    <row r="1490" spans="5:7" x14ac:dyDescent="0.25">
      <c r="E1490" s="5"/>
      <c r="F1490" s="5"/>
      <c r="G1490" s="5"/>
    </row>
    <row r="1491" spans="5:7" x14ac:dyDescent="0.25">
      <c r="E1491" s="5"/>
      <c r="F1491" s="5"/>
      <c r="G1491" s="5"/>
    </row>
    <row r="1492" spans="5:7" x14ac:dyDescent="0.25">
      <c r="E1492" s="5"/>
      <c r="F1492" s="5"/>
      <c r="G1492" s="5"/>
    </row>
    <row r="1493" spans="5:7" x14ac:dyDescent="0.25">
      <c r="E1493" s="5"/>
      <c r="F1493" s="5"/>
      <c r="G1493" s="5"/>
    </row>
    <row r="1494" spans="5:7" x14ac:dyDescent="0.25">
      <c r="E1494" s="5"/>
      <c r="F1494" s="5"/>
      <c r="G1494" s="5"/>
    </row>
    <row r="1495" spans="5:7" x14ac:dyDescent="0.25">
      <c r="E1495" s="5"/>
      <c r="F1495" s="5"/>
      <c r="G1495" s="5"/>
    </row>
    <row r="1496" spans="5:7" x14ac:dyDescent="0.25">
      <c r="E1496" s="5"/>
      <c r="F1496" s="5"/>
      <c r="G1496" s="5"/>
    </row>
    <row r="1497" spans="5:7" x14ac:dyDescent="0.25">
      <c r="E1497" s="5"/>
      <c r="F1497" s="5"/>
      <c r="G1497" s="5"/>
    </row>
    <row r="1498" spans="5:7" x14ac:dyDescent="0.25">
      <c r="E1498" s="5"/>
      <c r="F1498" s="5"/>
      <c r="G1498" s="5"/>
    </row>
    <row r="1499" spans="5:7" x14ac:dyDescent="0.25">
      <c r="E1499" s="5"/>
      <c r="F1499" s="5"/>
      <c r="G1499" s="5"/>
    </row>
    <row r="1500" spans="5:7" x14ac:dyDescent="0.25">
      <c r="E1500" s="5"/>
      <c r="F1500" s="5"/>
      <c r="G1500" s="5"/>
    </row>
    <row r="1501" spans="5:7" x14ac:dyDescent="0.25">
      <c r="E1501" s="5"/>
      <c r="F1501" s="5"/>
      <c r="G1501" s="5"/>
    </row>
    <row r="1502" spans="5:7" x14ac:dyDescent="0.25">
      <c r="E1502" s="5"/>
      <c r="F1502" s="5"/>
      <c r="G1502" s="5"/>
    </row>
    <row r="1503" spans="5:7" x14ac:dyDescent="0.25">
      <c r="E1503" s="5"/>
      <c r="F1503" s="5"/>
      <c r="G1503" s="5"/>
    </row>
    <row r="1504" spans="5:7" x14ac:dyDescent="0.25">
      <c r="E1504" s="5"/>
      <c r="F1504" s="5"/>
      <c r="G1504" s="5"/>
    </row>
    <row r="1505" spans="5:7" x14ac:dyDescent="0.25">
      <c r="E1505" s="5"/>
      <c r="F1505" s="5"/>
      <c r="G1505" s="5"/>
    </row>
    <row r="1506" spans="5:7" x14ac:dyDescent="0.25">
      <c r="E1506" s="5"/>
      <c r="F1506" s="5"/>
      <c r="G1506" s="5"/>
    </row>
    <row r="1507" spans="5:7" x14ac:dyDescent="0.25">
      <c r="E1507" s="5"/>
      <c r="F1507" s="5"/>
      <c r="G1507" s="5"/>
    </row>
    <row r="1508" spans="5:7" x14ac:dyDescent="0.25">
      <c r="E1508" s="5"/>
      <c r="F1508" s="5"/>
      <c r="G1508" s="5"/>
    </row>
    <row r="1509" spans="5:7" x14ac:dyDescent="0.25">
      <c r="E1509" s="5"/>
      <c r="F1509" s="5"/>
      <c r="G1509" s="5"/>
    </row>
    <row r="1510" spans="5:7" x14ac:dyDescent="0.25">
      <c r="E1510" s="5"/>
      <c r="F1510" s="5"/>
      <c r="G1510" s="5"/>
    </row>
    <row r="1511" spans="5:7" x14ac:dyDescent="0.25">
      <c r="E1511" s="5"/>
      <c r="F1511" s="5"/>
      <c r="G1511" s="5"/>
    </row>
    <row r="1512" spans="5:7" x14ac:dyDescent="0.25">
      <c r="E1512" s="5"/>
      <c r="F1512" s="5"/>
      <c r="G1512" s="5"/>
    </row>
    <row r="1513" spans="5:7" x14ac:dyDescent="0.25">
      <c r="E1513" s="5"/>
      <c r="F1513" s="5"/>
      <c r="G1513" s="5"/>
    </row>
    <row r="1514" spans="5:7" x14ac:dyDescent="0.25">
      <c r="E1514" s="5"/>
      <c r="F1514" s="5"/>
      <c r="G1514" s="5"/>
    </row>
    <row r="1515" spans="5:7" x14ac:dyDescent="0.25">
      <c r="E1515" s="5"/>
      <c r="F1515" s="5"/>
      <c r="G1515" s="5"/>
    </row>
    <row r="1516" spans="5:7" x14ac:dyDescent="0.25">
      <c r="E1516" s="5"/>
      <c r="F1516" s="5"/>
      <c r="G1516" s="5"/>
    </row>
    <row r="1517" spans="5:7" x14ac:dyDescent="0.25">
      <c r="E1517" s="5"/>
      <c r="F1517" s="5"/>
      <c r="G1517" s="5"/>
    </row>
    <row r="1518" spans="5:7" x14ac:dyDescent="0.25">
      <c r="E1518" s="5"/>
      <c r="F1518" s="5"/>
      <c r="G1518" s="5"/>
    </row>
    <row r="1519" spans="5:7" x14ac:dyDescent="0.25">
      <c r="E1519" s="5"/>
      <c r="F1519" s="5"/>
      <c r="G1519" s="5"/>
    </row>
    <row r="1520" spans="5:7" x14ac:dyDescent="0.25">
      <c r="E1520" s="5"/>
      <c r="F1520" s="5"/>
      <c r="G1520" s="5"/>
    </row>
    <row r="1521" spans="5:7" x14ac:dyDescent="0.25">
      <c r="E1521" s="5"/>
      <c r="F1521" s="5"/>
      <c r="G1521" s="5"/>
    </row>
    <row r="1522" spans="5:7" x14ac:dyDescent="0.25">
      <c r="E1522" s="5"/>
      <c r="F1522" s="5"/>
      <c r="G1522" s="5"/>
    </row>
    <row r="1523" spans="5:7" x14ac:dyDescent="0.25">
      <c r="E1523" s="5"/>
      <c r="F1523" s="5"/>
      <c r="G1523" s="5"/>
    </row>
    <row r="1524" spans="5:7" x14ac:dyDescent="0.25">
      <c r="E1524" s="5"/>
      <c r="F1524" s="5"/>
      <c r="G1524" s="5"/>
    </row>
    <row r="1525" spans="5:7" x14ac:dyDescent="0.25">
      <c r="E1525" s="5"/>
      <c r="F1525" s="5"/>
      <c r="G1525" s="5"/>
    </row>
    <row r="1526" spans="5:7" x14ac:dyDescent="0.25">
      <c r="E1526" s="5"/>
      <c r="F1526" s="5"/>
      <c r="G1526" s="5"/>
    </row>
    <row r="1527" spans="5:7" x14ac:dyDescent="0.25">
      <c r="E1527" s="5"/>
      <c r="F1527" s="5"/>
      <c r="G1527" s="5"/>
    </row>
    <row r="1528" spans="5:7" x14ac:dyDescent="0.25">
      <c r="E1528" s="5"/>
      <c r="F1528" s="5"/>
      <c r="G1528" s="5"/>
    </row>
    <row r="1529" spans="5:7" x14ac:dyDescent="0.25">
      <c r="E1529" s="5"/>
      <c r="F1529" s="5"/>
      <c r="G1529" s="5"/>
    </row>
    <row r="1530" spans="5:7" x14ac:dyDescent="0.25">
      <c r="E1530" s="5"/>
      <c r="F1530" s="5"/>
      <c r="G1530" s="5"/>
    </row>
    <row r="1531" spans="5:7" x14ac:dyDescent="0.25">
      <c r="E1531" s="5"/>
      <c r="F1531" s="5"/>
      <c r="G1531" s="5"/>
    </row>
    <row r="1532" spans="5:7" x14ac:dyDescent="0.25">
      <c r="E1532" s="5"/>
      <c r="F1532" s="5"/>
      <c r="G1532" s="5"/>
    </row>
    <row r="1533" spans="5:7" x14ac:dyDescent="0.25">
      <c r="E1533" s="5"/>
      <c r="F1533" s="5"/>
      <c r="G1533" s="5"/>
    </row>
    <row r="1534" spans="5:7" x14ac:dyDescent="0.25">
      <c r="E1534" s="5"/>
      <c r="F1534" s="5"/>
      <c r="G1534" s="5"/>
    </row>
    <row r="1535" spans="5:7" x14ac:dyDescent="0.25">
      <c r="E1535" s="5"/>
      <c r="F1535" s="5"/>
      <c r="G1535" s="5"/>
    </row>
    <row r="1536" spans="5:7" x14ac:dyDescent="0.25">
      <c r="E1536" s="5"/>
      <c r="F1536" s="5"/>
      <c r="G1536" s="5"/>
    </row>
    <row r="1537" spans="5:7" x14ac:dyDescent="0.25">
      <c r="E1537" s="5"/>
      <c r="F1537" s="5"/>
      <c r="G1537" s="5"/>
    </row>
    <row r="1538" spans="5:7" x14ac:dyDescent="0.25">
      <c r="E1538" s="5"/>
      <c r="F1538" s="5"/>
      <c r="G1538" s="5"/>
    </row>
    <row r="1539" spans="5:7" x14ac:dyDescent="0.25">
      <c r="E1539" s="5"/>
      <c r="F1539" s="5"/>
      <c r="G1539" s="5"/>
    </row>
    <row r="1540" spans="5:7" x14ac:dyDescent="0.25">
      <c r="E1540" s="5"/>
      <c r="F1540" s="5"/>
      <c r="G1540" s="5"/>
    </row>
    <row r="1541" spans="5:7" x14ac:dyDescent="0.25">
      <c r="E1541" s="5"/>
      <c r="F1541" s="5"/>
      <c r="G1541" s="5"/>
    </row>
    <row r="1542" spans="5:7" x14ac:dyDescent="0.25">
      <c r="E1542" s="5"/>
      <c r="F1542" s="5"/>
      <c r="G1542" s="5"/>
    </row>
    <row r="1543" spans="5:7" x14ac:dyDescent="0.25">
      <c r="E1543" s="5"/>
      <c r="F1543" s="5"/>
      <c r="G1543" s="5"/>
    </row>
    <row r="1544" spans="5:7" x14ac:dyDescent="0.25">
      <c r="E1544" s="5"/>
      <c r="F1544" s="5"/>
      <c r="G1544" s="5"/>
    </row>
    <row r="1545" spans="5:7" x14ac:dyDescent="0.25">
      <c r="E1545" s="5"/>
      <c r="F1545" s="5"/>
      <c r="G1545" s="5"/>
    </row>
    <row r="1546" spans="5:7" x14ac:dyDescent="0.25">
      <c r="E1546" s="5"/>
      <c r="F1546" s="5"/>
      <c r="G1546" s="5"/>
    </row>
    <row r="1547" spans="5:7" x14ac:dyDescent="0.25">
      <c r="E1547" s="5"/>
      <c r="F1547" s="5"/>
      <c r="G1547" s="5"/>
    </row>
    <row r="1548" spans="5:7" x14ac:dyDescent="0.25">
      <c r="E1548" s="5"/>
      <c r="F1548" s="5"/>
      <c r="G1548" s="5"/>
    </row>
    <row r="1549" spans="5:7" x14ac:dyDescent="0.25">
      <c r="E1549" s="5"/>
      <c r="F1549" s="5"/>
      <c r="G1549" s="5"/>
    </row>
    <row r="1550" spans="5:7" x14ac:dyDescent="0.25">
      <c r="E1550" s="5"/>
      <c r="F1550" s="5"/>
      <c r="G1550" s="5"/>
    </row>
    <row r="1551" spans="5:7" x14ac:dyDescent="0.25">
      <c r="E1551" s="5"/>
      <c r="F1551" s="5"/>
      <c r="G1551" s="5"/>
    </row>
    <row r="1552" spans="5:7" x14ac:dyDescent="0.25">
      <c r="E1552" s="5"/>
      <c r="F1552" s="5"/>
      <c r="G1552" s="5"/>
    </row>
    <row r="1553" spans="5:7" x14ac:dyDescent="0.25">
      <c r="E1553" s="5"/>
      <c r="F1553" s="5"/>
      <c r="G1553" s="5"/>
    </row>
    <row r="1554" spans="5:7" x14ac:dyDescent="0.25">
      <c r="E1554" s="5"/>
      <c r="F1554" s="5"/>
      <c r="G1554" s="5"/>
    </row>
    <row r="1555" spans="5:7" x14ac:dyDescent="0.25">
      <c r="E1555" s="5"/>
      <c r="F1555" s="5"/>
      <c r="G1555" s="5"/>
    </row>
    <row r="1556" spans="5:7" x14ac:dyDescent="0.25">
      <c r="E1556" s="5"/>
      <c r="F1556" s="5"/>
      <c r="G1556" s="5"/>
    </row>
    <row r="1557" spans="5:7" x14ac:dyDescent="0.25">
      <c r="E1557" s="5"/>
      <c r="F1557" s="5"/>
      <c r="G1557" s="5"/>
    </row>
    <row r="1558" spans="5:7" x14ac:dyDescent="0.25">
      <c r="E1558" s="5"/>
      <c r="F1558" s="5"/>
      <c r="G1558" s="5"/>
    </row>
    <row r="1559" spans="5:7" x14ac:dyDescent="0.25">
      <c r="E1559" s="5"/>
      <c r="F1559" s="5"/>
      <c r="G1559" s="5"/>
    </row>
    <row r="1560" spans="5:7" x14ac:dyDescent="0.25">
      <c r="E1560" s="5"/>
      <c r="F1560" s="5"/>
      <c r="G1560" s="5"/>
    </row>
    <row r="1561" spans="5:7" x14ac:dyDescent="0.25">
      <c r="E1561" s="5"/>
      <c r="F1561" s="5"/>
      <c r="G1561" s="5"/>
    </row>
    <row r="1562" spans="5:7" x14ac:dyDescent="0.25">
      <c r="E1562" s="5"/>
      <c r="F1562" s="5"/>
      <c r="G1562" s="5"/>
    </row>
    <row r="1563" spans="5:7" x14ac:dyDescent="0.25">
      <c r="E1563" s="5"/>
      <c r="F1563" s="5"/>
      <c r="G1563" s="5"/>
    </row>
    <row r="1564" spans="5:7" x14ac:dyDescent="0.25">
      <c r="E1564" s="5"/>
      <c r="F1564" s="5"/>
      <c r="G1564" s="5"/>
    </row>
    <row r="1565" spans="5:7" x14ac:dyDescent="0.25">
      <c r="E1565" s="5"/>
      <c r="F1565" s="5"/>
      <c r="G1565" s="5"/>
    </row>
    <row r="1566" spans="5:7" x14ac:dyDescent="0.25">
      <c r="E1566" s="5"/>
      <c r="F1566" s="5"/>
      <c r="G1566" s="5"/>
    </row>
    <row r="1567" spans="5:7" x14ac:dyDescent="0.25">
      <c r="E1567" s="5"/>
      <c r="F1567" s="5"/>
      <c r="G1567" s="5"/>
    </row>
    <row r="1568" spans="5:7" x14ac:dyDescent="0.25">
      <c r="E1568" s="5"/>
      <c r="F1568" s="5"/>
      <c r="G1568" s="5"/>
    </row>
    <row r="1569" spans="5:7" x14ac:dyDescent="0.25">
      <c r="E1569" s="5"/>
      <c r="F1569" s="5"/>
      <c r="G1569" s="5"/>
    </row>
    <row r="1570" spans="5:7" x14ac:dyDescent="0.25">
      <c r="E1570" s="5"/>
      <c r="F1570" s="5"/>
      <c r="G1570" s="5"/>
    </row>
    <row r="1571" spans="5:7" x14ac:dyDescent="0.25">
      <c r="E1571" s="5"/>
      <c r="F1571" s="5"/>
      <c r="G1571" s="5"/>
    </row>
    <row r="1572" spans="5:7" x14ac:dyDescent="0.25">
      <c r="E1572" s="5"/>
      <c r="F1572" s="5"/>
      <c r="G1572" s="5"/>
    </row>
    <row r="1573" spans="5:7" x14ac:dyDescent="0.25">
      <c r="E1573" s="5"/>
      <c r="F1573" s="5"/>
      <c r="G1573" s="5"/>
    </row>
    <row r="1574" spans="5:7" x14ac:dyDescent="0.25">
      <c r="E1574" s="5"/>
      <c r="F1574" s="5"/>
      <c r="G1574" s="5"/>
    </row>
    <row r="1575" spans="5:7" x14ac:dyDescent="0.25">
      <c r="E1575" s="5"/>
      <c r="F1575" s="5"/>
      <c r="G1575" s="5"/>
    </row>
    <row r="1576" spans="5:7" x14ac:dyDescent="0.25">
      <c r="E1576" s="5"/>
      <c r="F1576" s="5"/>
      <c r="G1576" s="5"/>
    </row>
    <row r="1577" spans="5:7" x14ac:dyDescent="0.25">
      <c r="E1577" s="5"/>
      <c r="F1577" s="5"/>
      <c r="G1577" s="5"/>
    </row>
    <row r="1578" spans="5:7" x14ac:dyDescent="0.25">
      <c r="E1578" s="5"/>
      <c r="F1578" s="5"/>
      <c r="G1578" s="5"/>
    </row>
    <row r="1579" spans="5:7" x14ac:dyDescent="0.25">
      <c r="E1579" s="5"/>
      <c r="F1579" s="5"/>
      <c r="G1579" s="5"/>
    </row>
    <row r="1580" spans="5:7" x14ac:dyDescent="0.25">
      <c r="E1580" s="5"/>
      <c r="F1580" s="5"/>
      <c r="G1580" s="5"/>
    </row>
    <row r="1581" spans="5:7" x14ac:dyDescent="0.25">
      <c r="E1581" s="5"/>
      <c r="F1581" s="5"/>
      <c r="G1581" s="5"/>
    </row>
    <row r="1582" spans="5:7" x14ac:dyDescent="0.25">
      <c r="E1582" s="5"/>
      <c r="F1582" s="5"/>
      <c r="G1582" s="5"/>
    </row>
    <row r="1583" spans="5:7" x14ac:dyDescent="0.25">
      <c r="E1583" s="5"/>
      <c r="F1583" s="5"/>
      <c r="G1583" s="5"/>
    </row>
    <row r="1584" spans="5:7" x14ac:dyDescent="0.25">
      <c r="E1584" s="5"/>
      <c r="F1584" s="5"/>
      <c r="G1584" s="5"/>
    </row>
    <row r="1585" spans="5:7" x14ac:dyDescent="0.25">
      <c r="E1585" s="5"/>
      <c r="F1585" s="5"/>
      <c r="G1585" s="5"/>
    </row>
    <row r="1586" spans="5:7" x14ac:dyDescent="0.25">
      <c r="E1586" s="5"/>
      <c r="F1586" s="5"/>
      <c r="G1586" s="5"/>
    </row>
  </sheetData>
  <mergeCells count="1127">
    <mergeCell ref="A582:A586"/>
    <mergeCell ref="B582:B586"/>
    <mergeCell ref="C582:C586"/>
    <mergeCell ref="H582:L582"/>
    <mergeCell ref="O582:O586"/>
    <mergeCell ref="H583:L583"/>
    <mergeCell ref="H584:L584"/>
    <mergeCell ref="H585:L585"/>
    <mergeCell ref="H586:L586"/>
    <mergeCell ref="A577:A581"/>
    <mergeCell ref="B577:B581"/>
    <mergeCell ref="C577:C581"/>
    <mergeCell ref="H577:L577"/>
    <mergeCell ref="O577:O581"/>
    <mergeCell ref="H578:L578"/>
    <mergeCell ref="H579:L579"/>
    <mergeCell ref="H580:L580"/>
    <mergeCell ref="H581:L581"/>
    <mergeCell ref="G574:G575"/>
    <mergeCell ref="H574:H575"/>
    <mergeCell ref="I574:L574"/>
    <mergeCell ref="M574:M575"/>
    <mergeCell ref="N574:N575"/>
    <mergeCell ref="O574:O576"/>
    <mergeCell ref="A574:A576"/>
    <mergeCell ref="B574:B576"/>
    <mergeCell ref="C574:C576"/>
    <mergeCell ref="D574:D576"/>
    <mergeCell ref="E574:E575"/>
    <mergeCell ref="F574:F575"/>
    <mergeCell ref="H568:L568"/>
    <mergeCell ref="A569:A573"/>
    <mergeCell ref="B569:B573"/>
    <mergeCell ref="C569:C573"/>
    <mergeCell ref="H569:L569"/>
    <mergeCell ref="H570:L570"/>
    <mergeCell ref="H571:L571"/>
    <mergeCell ref="H572:L572"/>
    <mergeCell ref="H573:L573"/>
    <mergeCell ref="H561:L561"/>
    <mergeCell ref="H562:L562"/>
    <mergeCell ref="H563:L563"/>
    <mergeCell ref="A564:A568"/>
    <mergeCell ref="B564:B568"/>
    <mergeCell ref="C564:C568"/>
    <mergeCell ref="H564:L564"/>
    <mergeCell ref="H565:L565"/>
    <mergeCell ref="H566:L566"/>
    <mergeCell ref="H567:L567"/>
    <mergeCell ref="O555:O556"/>
    <mergeCell ref="H556:L556"/>
    <mergeCell ref="H557:L557"/>
    <mergeCell ref="B558:N558"/>
    <mergeCell ref="A559:A563"/>
    <mergeCell ref="B559:B563"/>
    <mergeCell ref="C559:C563"/>
    <mergeCell ref="H559:L559"/>
    <mergeCell ref="O559:O573"/>
    <mergeCell ref="H560:L560"/>
    <mergeCell ref="A555:A556"/>
    <mergeCell ref="B555:B556"/>
    <mergeCell ref="C555:C556"/>
    <mergeCell ref="D555:D556"/>
    <mergeCell ref="E555:E556"/>
    <mergeCell ref="H555:N555"/>
    <mergeCell ref="H548:L548"/>
    <mergeCell ref="H549:L549"/>
    <mergeCell ref="H550:L550"/>
    <mergeCell ref="H551:L551"/>
    <mergeCell ref="B553:O553"/>
    <mergeCell ref="B554:O554"/>
    <mergeCell ref="O542:O546"/>
    <mergeCell ref="H543:L543"/>
    <mergeCell ref="H544:L544"/>
    <mergeCell ref="H545:L545"/>
    <mergeCell ref="H546:L546"/>
    <mergeCell ref="A547:A551"/>
    <mergeCell ref="B547:B551"/>
    <mergeCell ref="C547:C551"/>
    <mergeCell ref="H547:L547"/>
    <mergeCell ref="O547:O551"/>
    <mergeCell ref="H538:L538"/>
    <mergeCell ref="H539:L539"/>
    <mergeCell ref="H540:L540"/>
    <mergeCell ref="H541:L541"/>
    <mergeCell ref="A542:A546"/>
    <mergeCell ref="B542:B546"/>
    <mergeCell ref="C542:C546"/>
    <mergeCell ref="H542:L542"/>
    <mergeCell ref="O532:O536"/>
    <mergeCell ref="H533:L533"/>
    <mergeCell ref="H534:L534"/>
    <mergeCell ref="H535:L535"/>
    <mergeCell ref="H536:L536"/>
    <mergeCell ref="A537:A541"/>
    <mergeCell ref="B537:B541"/>
    <mergeCell ref="C537:C541"/>
    <mergeCell ref="H537:L537"/>
    <mergeCell ref="O537:O541"/>
    <mergeCell ref="H529:L529"/>
    <mergeCell ref="H530:L530"/>
    <mergeCell ref="B531:N531"/>
    <mergeCell ref="A532:A536"/>
    <mergeCell ref="B532:B536"/>
    <mergeCell ref="C532:C536"/>
    <mergeCell ref="H532:L532"/>
    <mergeCell ref="B525:O525"/>
    <mergeCell ref="B526:O526"/>
    <mergeCell ref="B527:O527"/>
    <mergeCell ref="A528:A529"/>
    <mergeCell ref="B528:B529"/>
    <mergeCell ref="C528:C529"/>
    <mergeCell ref="D528:D529"/>
    <mergeCell ref="E528:E529"/>
    <mergeCell ref="H528:N528"/>
    <mergeCell ref="O528:O529"/>
    <mergeCell ref="A520:A524"/>
    <mergeCell ref="B520:B524"/>
    <mergeCell ref="C520:C524"/>
    <mergeCell ref="H520:L520"/>
    <mergeCell ref="O520:O524"/>
    <mergeCell ref="H521:L521"/>
    <mergeCell ref="H522:L522"/>
    <mergeCell ref="H523:L523"/>
    <mergeCell ref="H524:L524"/>
    <mergeCell ref="O509:O519"/>
    <mergeCell ref="H510:L510"/>
    <mergeCell ref="H511:L511"/>
    <mergeCell ref="H512:L512"/>
    <mergeCell ref="H513:L513"/>
    <mergeCell ref="B514:B518"/>
    <mergeCell ref="C514:C518"/>
    <mergeCell ref="H514:L514"/>
    <mergeCell ref="H515:L515"/>
    <mergeCell ref="H516:L516"/>
    <mergeCell ref="I506:L506"/>
    <mergeCell ref="M506:M507"/>
    <mergeCell ref="N506:N507"/>
    <mergeCell ref="A509:A519"/>
    <mergeCell ref="B509:B513"/>
    <mergeCell ref="C509:C513"/>
    <mergeCell ref="H509:L509"/>
    <mergeCell ref="H517:L517"/>
    <mergeCell ref="H518:L518"/>
    <mergeCell ref="H519:L519"/>
    <mergeCell ref="C506:C508"/>
    <mergeCell ref="D506:D508"/>
    <mergeCell ref="E506:E507"/>
    <mergeCell ref="F506:F507"/>
    <mergeCell ref="G506:G507"/>
    <mergeCell ref="H506:H507"/>
    <mergeCell ref="A501:A508"/>
    <mergeCell ref="B501:B505"/>
    <mergeCell ref="C501:C505"/>
    <mergeCell ref="H501:L501"/>
    <mergeCell ref="O501:O508"/>
    <mergeCell ref="H502:L502"/>
    <mergeCell ref="H503:L503"/>
    <mergeCell ref="H504:L504"/>
    <mergeCell ref="H505:L505"/>
    <mergeCell ref="B506:B508"/>
    <mergeCell ref="O494:O500"/>
    <mergeCell ref="H495:L495"/>
    <mergeCell ref="H496:L496"/>
    <mergeCell ref="H497:L497"/>
    <mergeCell ref="H498:L498"/>
    <mergeCell ref="B499:B500"/>
    <mergeCell ref="C499:C500"/>
    <mergeCell ref="D499:D500"/>
    <mergeCell ref="H499:L499"/>
    <mergeCell ref="I491:L491"/>
    <mergeCell ref="M491:M492"/>
    <mergeCell ref="N491:N492"/>
    <mergeCell ref="A494:A500"/>
    <mergeCell ref="B494:B498"/>
    <mergeCell ref="C494:C498"/>
    <mergeCell ref="H494:L494"/>
    <mergeCell ref="O486:O493"/>
    <mergeCell ref="H487:L487"/>
    <mergeCell ref="H488:L488"/>
    <mergeCell ref="H489:L489"/>
    <mergeCell ref="H490:L490"/>
    <mergeCell ref="B491:B493"/>
    <mergeCell ref="C491:C493"/>
    <mergeCell ref="D491:D493"/>
    <mergeCell ref="E491:E492"/>
    <mergeCell ref="F491:F492"/>
    <mergeCell ref="H482:L482"/>
    <mergeCell ref="H483:L483"/>
    <mergeCell ref="H484:L484"/>
    <mergeCell ref="H485:L485"/>
    <mergeCell ref="A486:A493"/>
    <mergeCell ref="B486:B490"/>
    <mergeCell ref="C486:C490"/>
    <mergeCell ref="H486:L486"/>
    <mergeCell ref="G491:G492"/>
    <mergeCell ref="H491:H492"/>
    <mergeCell ref="O476:O480"/>
    <mergeCell ref="H477:L477"/>
    <mergeCell ref="H478:L478"/>
    <mergeCell ref="H479:L479"/>
    <mergeCell ref="H480:L480"/>
    <mergeCell ref="A481:A485"/>
    <mergeCell ref="B481:B485"/>
    <mergeCell ref="C481:C485"/>
    <mergeCell ref="H481:L481"/>
    <mergeCell ref="O481:O485"/>
    <mergeCell ref="H473:H474"/>
    <mergeCell ref="I473:L473"/>
    <mergeCell ref="M473:M474"/>
    <mergeCell ref="N473:N474"/>
    <mergeCell ref="A476:A480"/>
    <mergeCell ref="B476:B480"/>
    <mergeCell ref="C476:C480"/>
    <mergeCell ref="H476:L476"/>
    <mergeCell ref="H469:L469"/>
    <mergeCell ref="H470:L470"/>
    <mergeCell ref="H471:L471"/>
    <mergeCell ref="H472:L472"/>
    <mergeCell ref="B473:B475"/>
    <mergeCell ref="C473:C475"/>
    <mergeCell ref="D473:D475"/>
    <mergeCell ref="E473:E474"/>
    <mergeCell ref="F473:F474"/>
    <mergeCell ref="G473:G474"/>
    <mergeCell ref="O463:O467"/>
    <mergeCell ref="H464:L464"/>
    <mergeCell ref="H465:L465"/>
    <mergeCell ref="H466:L466"/>
    <mergeCell ref="H467:L467"/>
    <mergeCell ref="A468:A475"/>
    <mergeCell ref="B468:B472"/>
    <mergeCell ref="C468:C472"/>
    <mergeCell ref="H468:L468"/>
    <mergeCell ref="O468:O475"/>
    <mergeCell ref="I460:L460"/>
    <mergeCell ref="M460:M461"/>
    <mergeCell ref="N460:N461"/>
    <mergeCell ref="A463:A467"/>
    <mergeCell ref="B463:B467"/>
    <mergeCell ref="C463:C467"/>
    <mergeCell ref="H463:L463"/>
    <mergeCell ref="O455:O462"/>
    <mergeCell ref="H456:L456"/>
    <mergeCell ref="H457:L457"/>
    <mergeCell ref="H458:L458"/>
    <mergeCell ref="H459:L459"/>
    <mergeCell ref="B460:B462"/>
    <mergeCell ref="C460:C462"/>
    <mergeCell ref="D460:D462"/>
    <mergeCell ref="E460:E461"/>
    <mergeCell ref="F460:F461"/>
    <mergeCell ref="H452:H453"/>
    <mergeCell ref="I452:L452"/>
    <mergeCell ref="M452:M453"/>
    <mergeCell ref="N452:N453"/>
    <mergeCell ref="A455:A462"/>
    <mergeCell ref="B455:B459"/>
    <mergeCell ref="C455:C459"/>
    <mergeCell ref="H455:L455"/>
    <mergeCell ref="G460:G461"/>
    <mergeCell ref="H460:H461"/>
    <mergeCell ref="H448:L448"/>
    <mergeCell ref="H449:L449"/>
    <mergeCell ref="H450:L450"/>
    <mergeCell ref="H451:L451"/>
    <mergeCell ref="B452:B454"/>
    <mergeCell ref="C452:C454"/>
    <mergeCell ref="D452:D454"/>
    <mergeCell ref="E452:E453"/>
    <mergeCell ref="F452:F453"/>
    <mergeCell ref="G452:G453"/>
    <mergeCell ref="O442:O446"/>
    <mergeCell ref="H443:L443"/>
    <mergeCell ref="H444:L444"/>
    <mergeCell ref="H445:L445"/>
    <mergeCell ref="H446:L446"/>
    <mergeCell ref="A447:A454"/>
    <mergeCell ref="B447:B451"/>
    <mergeCell ref="C447:C451"/>
    <mergeCell ref="H447:L447"/>
    <mergeCell ref="O447:O454"/>
    <mergeCell ref="I439:L439"/>
    <mergeCell ref="M439:M440"/>
    <mergeCell ref="N439:N440"/>
    <mergeCell ref="A442:A446"/>
    <mergeCell ref="B442:B446"/>
    <mergeCell ref="C442:C446"/>
    <mergeCell ref="H442:L442"/>
    <mergeCell ref="C439:C441"/>
    <mergeCell ref="D439:D441"/>
    <mergeCell ref="E439:E440"/>
    <mergeCell ref="F439:F440"/>
    <mergeCell ref="G439:G440"/>
    <mergeCell ref="H439:H440"/>
    <mergeCell ref="A434:A441"/>
    <mergeCell ref="B434:B438"/>
    <mergeCell ref="C434:C438"/>
    <mergeCell ref="H434:L434"/>
    <mergeCell ref="O434:O441"/>
    <mergeCell ref="H435:L435"/>
    <mergeCell ref="H436:L436"/>
    <mergeCell ref="H437:L437"/>
    <mergeCell ref="H438:L438"/>
    <mergeCell ref="B439:B441"/>
    <mergeCell ref="I426:L426"/>
    <mergeCell ref="M426:M427"/>
    <mergeCell ref="N426:N427"/>
    <mergeCell ref="B429:B433"/>
    <mergeCell ref="C429:C433"/>
    <mergeCell ref="H429:L429"/>
    <mergeCell ref="H430:L430"/>
    <mergeCell ref="H431:L431"/>
    <mergeCell ref="H432:L432"/>
    <mergeCell ref="H433:L433"/>
    <mergeCell ref="O421:O433"/>
    <mergeCell ref="H422:L422"/>
    <mergeCell ref="H423:L423"/>
    <mergeCell ref="H424:L424"/>
    <mergeCell ref="H425:L425"/>
    <mergeCell ref="B426:B428"/>
    <mergeCell ref="C426:C428"/>
    <mergeCell ref="D426:D428"/>
    <mergeCell ref="E426:E427"/>
    <mergeCell ref="F426:F427"/>
    <mergeCell ref="H418:H419"/>
    <mergeCell ref="I418:L418"/>
    <mergeCell ref="M418:M419"/>
    <mergeCell ref="N418:N419"/>
    <mergeCell ref="A421:A433"/>
    <mergeCell ref="B421:B425"/>
    <mergeCell ref="C421:C425"/>
    <mergeCell ref="H421:L421"/>
    <mergeCell ref="G426:G427"/>
    <mergeCell ref="H426:H427"/>
    <mergeCell ref="H414:L414"/>
    <mergeCell ref="H415:L415"/>
    <mergeCell ref="H416:L416"/>
    <mergeCell ref="H417:L417"/>
    <mergeCell ref="B418:B420"/>
    <mergeCell ref="C418:C420"/>
    <mergeCell ref="D418:D420"/>
    <mergeCell ref="E418:E419"/>
    <mergeCell ref="F418:F419"/>
    <mergeCell ref="G418:G419"/>
    <mergeCell ref="O408:O412"/>
    <mergeCell ref="H409:L409"/>
    <mergeCell ref="H410:L410"/>
    <mergeCell ref="H411:L411"/>
    <mergeCell ref="H412:L412"/>
    <mergeCell ref="A413:A420"/>
    <mergeCell ref="B413:B417"/>
    <mergeCell ref="C413:C417"/>
    <mergeCell ref="H413:L413"/>
    <mergeCell ref="O413:O420"/>
    <mergeCell ref="H405:L405"/>
    <mergeCell ref="H406:L406"/>
    <mergeCell ref="H407:L407"/>
    <mergeCell ref="A408:A412"/>
    <mergeCell ref="B408:B412"/>
    <mergeCell ref="C408:C412"/>
    <mergeCell ref="H408:L408"/>
    <mergeCell ref="B401:B402"/>
    <mergeCell ref="C401:C402"/>
    <mergeCell ref="D401:D402"/>
    <mergeCell ref="H401:L401"/>
    <mergeCell ref="H402:L402"/>
    <mergeCell ref="A403:A407"/>
    <mergeCell ref="B403:B407"/>
    <mergeCell ref="C403:C407"/>
    <mergeCell ref="H403:L403"/>
    <mergeCell ref="H404:L404"/>
    <mergeCell ref="B396:B400"/>
    <mergeCell ref="C396:C400"/>
    <mergeCell ref="H396:L396"/>
    <mergeCell ref="H397:L397"/>
    <mergeCell ref="H398:L398"/>
    <mergeCell ref="H399:L399"/>
    <mergeCell ref="H400:L400"/>
    <mergeCell ref="A391:A395"/>
    <mergeCell ref="B391:B395"/>
    <mergeCell ref="C391:C395"/>
    <mergeCell ref="H391:L391"/>
    <mergeCell ref="O391:O402"/>
    <mergeCell ref="H392:L392"/>
    <mergeCell ref="H393:L393"/>
    <mergeCell ref="H394:L394"/>
    <mergeCell ref="H395:L395"/>
    <mergeCell ref="A396:A402"/>
    <mergeCell ref="A386:A390"/>
    <mergeCell ref="B386:B390"/>
    <mergeCell ref="C386:C390"/>
    <mergeCell ref="H386:L386"/>
    <mergeCell ref="O386:O390"/>
    <mergeCell ref="H387:L387"/>
    <mergeCell ref="H388:L388"/>
    <mergeCell ref="H389:L389"/>
    <mergeCell ref="H390:L390"/>
    <mergeCell ref="A381:A385"/>
    <mergeCell ref="B381:B385"/>
    <mergeCell ref="C381:C385"/>
    <mergeCell ref="H381:L381"/>
    <mergeCell ref="H382:L382"/>
    <mergeCell ref="H383:L383"/>
    <mergeCell ref="H384:L384"/>
    <mergeCell ref="H385:L385"/>
    <mergeCell ref="B376:B380"/>
    <mergeCell ref="C376:C380"/>
    <mergeCell ref="H376:L376"/>
    <mergeCell ref="H377:L377"/>
    <mergeCell ref="H378:L378"/>
    <mergeCell ref="H379:L379"/>
    <mergeCell ref="H380:L380"/>
    <mergeCell ref="A371:A375"/>
    <mergeCell ref="B371:B375"/>
    <mergeCell ref="C371:C375"/>
    <mergeCell ref="H371:L371"/>
    <mergeCell ref="O371:O385"/>
    <mergeCell ref="H372:L372"/>
    <mergeCell ref="H373:L373"/>
    <mergeCell ref="H374:L374"/>
    <mergeCell ref="H375:L375"/>
    <mergeCell ref="A376:A380"/>
    <mergeCell ref="A366:A370"/>
    <mergeCell ref="B366:B370"/>
    <mergeCell ref="C366:C370"/>
    <mergeCell ref="H366:L366"/>
    <mergeCell ref="H367:L367"/>
    <mergeCell ref="H368:L368"/>
    <mergeCell ref="H369:L369"/>
    <mergeCell ref="H370:L370"/>
    <mergeCell ref="H359:L359"/>
    <mergeCell ref="H360:L360"/>
    <mergeCell ref="A361:A365"/>
    <mergeCell ref="B361:B365"/>
    <mergeCell ref="C361:C365"/>
    <mergeCell ref="H361:L361"/>
    <mergeCell ref="H362:L362"/>
    <mergeCell ref="H363:L363"/>
    <mergeCell ref="H364:L364"/>
    <mergeCell ref="H365:L365"/>
    <mergeCell ref="O351:O370"/>
    <mergeCell ref="H352:L352"/>
    <mergeCell ref="H353:L353"/>
    <mergeCell ref="H354:L354"/>
    <mergeCell ref="H355:L355"/>
    <mergeCell ref="B356:B360"/>
    <mergeCell ref="C356:C360"/>
    <mergeCell ref="H356:L356"/>
    <mergeCell ref="H357:L357"/>
    <mergeCell ref="H358:L358"/>
    <mergeCell ref="H348:H349"/>
    <mergeCell ref="I348:L348"/>
    <mergeCell ref="M348:M349"/>
    <mergeCell ref="N348:N349"/>
    <mergeCell ref="A351:A355"/>
    <mergeCell ref="B351:B355"/>
    <mergeCell ref="C351:C355"/>
    <mergeCell ref="H351:L351"/>
    <mergeCell ref="H344:L344"/>
    <mergeCell ref="H345:L345"/>
    <mergeCell ref="H346:L346"/>
    <mergeCell ref="H347:L347"/>
    <mergeCell ref="B348:B350"/>
    <mergeCell ref="C348:C350"/>
    <mergeCell ref="D348:D350"/>
    <mergeCell ref="E348:E349"/>
    <mergeCell ref="F348:F349"/>
    <mergeCell ref="G348:G349"/>
    <mergeCell ref="O338:O342"/>
    <mergeCell ref="H339:L339"/>
    <mergeCell ref="H340:L340"/>
    <mergeCell ref="H341:L341"/>
    <mergeCell ref="H342:L342"/>
    <mergeCell ref="A343:A350"/>
    <mergeCell ref="B343:B347"/>
    <mergeCell ref="C343:C347"/>
    <mergeCell ref="H343:L343"/>
    <mergeCell ref="O343:O350"/>
    <mergeCell ref="H336:L336"/>
    <mergeCell ref="B337:N337"/>
    <mergeCell ref="A338:A342"/>
    <mergeCell ref="B338:B342"/>
    <mergeCell ref="C338:C342"/>
    <mergeCell ref="H338:L338"/>
    <mergeCell ref="B333:O333"/>
    <mergeCell ref="A334:A335"/>
    <mergeCell ref="B334:B335"/>
    <mergeCell ref="C334:C335"/>
    <mergeCell ref="D334:D335"/>
    <mergeCell ref="E334:E335"/>
    <mergeCell ref="H334:N334"/>
    <mergeCell ref="O334:O335"/>
    <mergeCell ref="H335:L335"/>
    <mergeCell ref="O326:O330"/>
    <mergeCell ref="H327:L327"/>
    <mergeCell ref="H328:L328"/>
    <mergeCell ref="H329:L329"/>
    <mergeCell ref="H330:L330"/>
    <mergeCell ref="B332:O332"/>
    <mergeCell ref="H323:H324"/>
    <mergeCell ref="I323:L323"/>
    <mergeCell ref="M323:M324"/>
    <mergeCell ref="N323:N324"/>
    <mergeCell ref="A326:A330"/>
    <mergeCell ref="B326:B330"/>
    <mergeCell ref="C326:C330"/>
    <mergeCell ref="H326:L326"/>
    <mergeCell ref="B323:B325"/>
    <mergeCell ref="C323:C325"/>
    <mergeCell ref="D323:D325"/>
    <mergeCell ref="E323:E324"/>
    <mergeCell ref="F323:F324"/>
    <mergeCell ref="G323:G324"/>
    <mergeCell ref="B318:B322"/>
    <mergeCell ref="C318:C322"/>
    <mergeCell ref="H318:L318"/>
    <mergeCell ref="H319:L319"/>
    <mergeCell ref="H320:L320"/>
    <mergeCell ref="H321:L321"/>
    <mergeCell ref="H322:L322"/>
    <mergeCell ref="H307:L307"/>
    <mergeCell ref="B308:B312"/>
    <mergeCell ref="C308:C312"/>
    <mergeCell ref="B313:B317"/>
    <mergeCell ref="C313:C317"/>
    <mergeCell ref="H313:L313"/>
    <mergeCell ref="H314:L314"/>
    <mergeCell ref="H315:L315"/>
    <mergeCell ref="H316:L316"/>
    <mergeCell ref="H317:L317"/>
    <mergeCell ref="H300:L300"/>
    <mergeCell ref="H301:L301"/>
    <mergeCell ref="H302:L302"/>
    <mergeCell ref="A303:A325"/>
    <mergeCell ref="B303:B307"/>
    <mergeCell ref="C303:C307"/>
    <mergeCell ref="H303:L303"/>
    <mergeCell ref="H304:L304"/>
    <mergeCell ref="H305:L305"/>
    <mergeCell ref="H306:L306"/>
    <mergeCell ref="I295:L295"/>
    <mergeCell ref="M295:M296"/>
    <mergeCell ref="N295:N296"/>
    <mergeCell ref="O295:O297"/>
    <mergeCell ref="A298:A302"/>
    <mergeCell ref="B298:B302"/>
    <mergeCell ref="C298:C302"/>
    <mergeCell ref="H298:L298"/>
    <mergeCell ref="O298:O325"/>
    <mergeCell ref="H299:L299"/>
    <mergeCell ref="H292:L292"/>
    <mergeCell ref="H293:L293"/>
    <mergeCell ref="H294:L294"/>
    <mergeCell ref="B295:B297"/>
    <mergeCell ref="C295:C297"/>
    <mergeCell ref="D295:D297"/>
    <mergeCell ref="E295:E296"/>
    <mergeCell ref="F295:F296"/>
    <mergeCell ref="G295:G296"/>
    <mergeCell ref="H295:H296"/>
    <mergeCell ref="O285:O294"/>
    <mergeCell ref="H286:L286"/>
    <mergeCell ref="H287:L287"/>
    <mergeCell ref="H288:L288"/>
    <mergeCell ref="H289:L289"/>
    <mergeCell ref="A290:A297"/>
    <mergeCell ref="B290:B294"/>
    <mergeCell ref="C290:C294"/>
    <mergeCell ref="H290:L290"/>
    <mergeCell ref="H291:L291"/>
    <mergeCell ref="H282:L282"/>
    <mergeCell ref="H283:L283"/>
    <mergeCell ref="B284:N284"/>
    <mergeCell ref="A285:A289"/>
    <mergeCell ref="B285:B289"/>
    <mergeCell ref="C285:C289"/>
    <mergeCell ref="H285:L285"/>
    <mergeCell ref="B278:O278"/>
    <mergeCell ref="B279:O279"/>
    <mergeCell ref="B280:O280"/>
    <mergeCell ref="A281:A282"/>
    <mergeCell ref="B281:B282"/>
    <mergeCell ref="C281:C282"/>
    <mergeCell ref="D281:D282"/>
    <mergeCell ref="E281:E282"/>
    <mergeCell ref="H281:N281"/>
    <mergeCell ref="O281:O282"/>
    <mergeCell ref="A272:A276"/>
    <mergeCell ref="B272:B276"/>
    <mergeCell ref="C272:C276"/>
    <mergeCell ref="H272:L272"/>
    <mergeCell ref="O272:O276"/>
    <mergeCell ref="H273:L273"/>
    <mergeCell ref="H274:L274"/>
    <mergeCell ref="H275:L275"/>
    <mergeCell ref="H276:L276"/>
    <mergeCell ref="H267:L267"/>
    <mergeCell ref="H268:L268"/>
    <mergeCell ref="H269:L269"/>
    <mergeCell ref="B270:B271"/>
    <mergeCell ref="C270:C271"/>
    <mergeCell ref="H270:L270"/>
    <mergeCell ref="O260:O271"/>
    <mergeCell ref="H261:L261"/>
    <mergeCell ref="H262:L262"/>
    <mergeCell ref="H263:L263"/>
    <mergeCell ref="H264:L264"/>
    <mergeCell ref="A265:A271"/>
    <mergeCell ref="B265:B269"/>
    <mergeCell ref="C265:C269"/>
    <mergeCell ref="H265:L265"/>
    <mergeCell ref="H266:L266"/>
    <mergeCell ref="H257:H258"/>
    <mergeCell ref="I257:L257"/>
    <mergeCell ref="M257:M258"/>
    <mergeCell ref="N257:N258"/>
    <mergeCell ref="A260:A264"/>
    <mergeCell ref="B260:B264"/>
    <mergeCell ref="C260:C264"/>
    <mergeCell ref="H260:L260"/>
    <mergeCell ref="B257:B259"/>
    <mergeCell ref="C257:C259"/>
    <mergeCell ref="D257:D259"/>
    <mergeCell ref="E257:E258"/>
    <mergeCell ref="F257:F258"/>
    <mergeCell ref="G257:G258"/>
    <mergeCell ref="B252:B256"/>
    <mergeCell ref="C252:C256"/>
    <mergeCell ref="H252:L252"/>
    <mergeCell ref="H253:L253"/>
    <mergeCell ref="H254:L254"/>
    <mergeCell ref="H255:L255"/>
    <mergeCell ref="H256:L256"/>
    <mergeCell ref="A247:A251"/>
    <mergeCell ref="B247:B251"/>
    <mergeCell ref="C247:C251"/>
    <mergeCell ref="H247:L247"/>
    <mergeCell ref="O247:O259"/>
    <mergeCell ref="H248:L248"/>
    <mergeCell ref="H249:L249"/>
    <mergeCell ref="H250:L250"/>
    <mergeCell ref="H251:L251"/>
    <mergeCell ref="A252:A259"/>
    <mergeCell ref="H241:L241"/>
    <mergeCell ref="A242:A246"/>
    <mergeCell ref="B242:B246"/>
    <mergeCell ref="C242:C246"/>
    <mergeCell ref="H242:L242"/>
    <mergeCell ref="H243:L243"/>
    <mergeCell ref="H244:L244"/>
    <mergeCell ref="H245:L245"/>
    <mergeCell ref="H246:L246"/>
    <mergeCell ref="I234:L234"/>
    <mergeCell ref="M234:M235"/>
    <mergeCell ref="N234:N235"/>
    <mergeCell ref="A237:A241"/>
    <mergeCell ref="B237:B241"/>
    <mergeCell ref="C237:C241"/>
    <mergeCell ref="H237:L237"/>
    <mergeCell ref="H238:L238"/>
    <mergeCell ref="H239:L239"/>
    <mergeCell ref="H240:L240"/>
    <mergeCell ref="H231:L231"/>
    <mergeCell ref="H232:L232"/>
    <mergeCell ref="H233:L233"/>
    <mergeCell ref="B234:B236"/>
    <mergeCell ref="C234:C236"/>
    <mergeCell ref="D234:D236"/>
    <mergeCell ref="E234:E235"/>
    <mergeCell ref="F234:F235"/>
    <mergeCell ref="G234:G235"/>
    <mergeCell ref="H234:H235"/>
    <mergeCell ref="O224:O246"/>
    <mergeCell ref="H225:L225"/>
    <mergeCell ref="H226:L226"/>
    <mergeCell ref="H227:L227"/>
    <mergeCell ref="H228:L228"/>
    <mergeCell ref="A229:A236"/>
    <mergeCell ref="B229:B233"/>
    <mergeCell ref="C229:C233"/>
    <mergeCell ref="H229:L229"/>
    <mergeCell ref="H230:L230"/>
    <mergeCell ref="I221:L221"/>
    <mergeCell ref="M221:M222"/>
    <mergeCell ref="N221:N222"/>
    <mergeCell ref="A224:A228"/>
    <mergeCell ref="B224:B228"/>
    <mergeCell ref="C224:C228"/>
    <mergeCell ref="H224:L224"/>
    <mergeCell ref="C221:C223"/>
    <mergeCell ref="D221:D223"/>
    <mergeCell ref="E221:E222"/>
    <mergeCell ref="F221:F222"/>
    <mergeCell ref="G221:G222"/>
    <mergeCell ref="H221:H222"/>
    <mergeCell ref="A216:A223"/>
    <mergeCell ref="B216:B220"/>
    <mergeCell ref="C216:C220"/>
    <mergeCell ref="H216:L216"/>
    <mergeCell ref="O216:O223"/>
    <mergeCell ref="H217:L217"/>
    <mergeCell ref="H218:L218"/>
    <mergeCell ref="H219:L219"/>
    <mergeCell ref="H220:L220"/>
    <mergeCell ref="B221:B223"/>
    <mergeCell ref="I208:L208"/>
    <mergeCell ref="M208:M209"/>
    <mergeCell ref="N208:N209"/>
    <mergeCell ref="B211:B215"/>
    <mergeCell ref="C211:C215"/>
    <mergeCell ref="H211:L211"/>
    <mergeCell ref="H212:L212"/>
    <mergeCell ref="H213:L213"/>
    <mergeCell ref="H214:L214"/>
    <mergeCell ref="H215:L215"/>
    <mergeCell ref="H205:L205"/>
    <mergeCell ref="H206:L206"/>
    <mergeCell ref="H207:L207"/>
    <mergeCell ref="B208:B210"/>
    <mergeCell ref="C208:C210"/>
    <mergeCell ref="D208:D210"/>
    <mergeCell ref="E208:E209"/>
    <mergeCell ref="F208:F209"/>
    <mergeCell ref="G208:G209"/>
    <mergeCell ref="H208:H209"/>
    <mergeCell ref="I200:L200"/>
    <mergeCell ref="M200:M201"/>
    <mergeCell ref="N200:N201"/>
    <mergeCell ref="O200:O202"/>
    <mergeCell ref="A203:A215"/>
    <mergeCell ref="B203:B207"/>
    <mergeCell ref="C203:C207"/>
    <mergeCell ref="H203:L203"/>
    <mergeCell ref="O203:O215"/>
    <mergeCell ref="H204:L204"/>
    <mergeCell ref="C200:C202"/>
    <mergeCell ref="D200:D202"/>
    <mergeCell ref="E200:E201"/>
    <mergeCell ref="F200:F201"/>
    <mergeCell ref="G200:G201"/>
    <mergeCell ref="H200:H201"/>
    <mergeCell ref="A195:A202"/>
    <mergeCell ref="B195:B199"/>
    <mergeCell ref="C195:C199"/>
    <mergeCell ref="H195:L195"/>
    <mergeCell ref="O195:O199"/>
    <mergeCell ref="H196:L196"/>
    <mergeCell ref="H197:L197"/>
    <mergeCell ref="H198:L198"/>
    <mergeCell ref="H199:L199"/>
    <mergeCell ref="B200:B202"/>
    <mergeCell ref="A190:A194"/>
    <mergeCell ref="B190:B194"/>
    <mergeCell ref="C190:C194"/>
    <mergeCell ref="H190:L190"/>
    <mergeCell ref="O190:O194"/>
    <mergeCell ref="H191:L191"/>
    <mergeCell ref="H192:L192"/>
    <mergeCell ref="H193:L193"/>
    <mergeCell ref="H194:L194"/>
    <mergeCell ref="H184:L184"/>
    <mergeCell ref="A185:A189"/>
    <mergeCell ref="B185:B189"/>
    <mergeCell ref="C185:C189"/>
    <mergeCell ref="H185:L185"/>
    <mergeCell ref="H186:L186"/>
    <mergeCell ref="H187:L187"/>
    <mergeCell ref="H188:L188"/>
    <mergeCell ref="H189:L189"/>
    <mergeCell ref="I177:L177"/>
    <mergeCell ref="M177:M178"/>
    <mergeCell ref="N177:N178"/>
    <mergeCell ref="A180:A184"/>
    <mergeCell ref="B180:B184"/>
    <mergeCell ref="C180:C184"/>
    <mergeCell ref="H180:L180"/>
    <mergeCell ref="H181:L181"/>
    <mergeCell ref="H182:L182"/>
    <mergeCell ref="H183:L183"/>
    <mergeCell ref="H174:L174"/>
    <mergeCell ref="H175:L175"/>
    <mergeCell ref="H176:L176"/>
    <mergeCell ref="B177:B179"/>
    <mergeCell ref="C177:C179"/>
    <mergeCell ref="D177:D179"/>
    <mergeCell ref="E177:E178"/>
    <mergeCell ref="F177:F178"/>
    <mergeCell ref="G177:G178"/>
    <mergeCell ref="H177:H178"/>
    <mergeCell ref="O167:O189"/>
    <mergeCell ref="H168:L168"/>
    <mergeCell ref="H169:L169"/>
    <mergeCell ref="H170:L170"/>
    <mergeCell ref="H171:L171"/>
    <mergeCell ref="A172:A179"/>
    <mergeCell ref="B172:B176"/>
    <mergeCell ref="C172:C176"/>
    <mergeCell ref="H172:L172"/>
    <mergeCell ref="H173:L173"/>
    <mergeCell ref="I164:L164"/>
    <mergeCell ref="M164:M165"/>
    <mergeCell ref="N164:N165"/>
    <mergeCell ref="A167:A171"/>
    <mergeCell ref="B167:B171"/>
    <mergeCell ref="C167:C171"/>
    <mergeCell ref="H167:L167"/>
    <mergeCell ref="H161:L161"/>
    <mergeCell ref="H162:L162"/>
    <mergeCell ref="H163:L163"/>
    <mergeCell ref="B164:B166"/>
    <mergeCell ref="C164:C166"/>
    <mergeCell ref="D164:D166"/>
    <mergeCell ref="E164:E165"/>
    <mergeCell ref="F164:F165"/>
    <mergeCell ref="G164:G165"/>
    <mergeCell ref="H164:H165"/>
    <mergeCell ref="O154:O166"/>
    <mergeCell ref="H155:L155"/>
    <mergeCell ref="H156:L156"/>
    <mergeCell ref="H157:L157"/>
    <mergeCell ref="H158:L158"/>
    <mergeCell ref="A159:A166"/>
    <mergeCell ref="B159:B163"/>
    <mergeCell ref="C159:C163"/>
    <mergeCell ref="H159:L159"/>
    <mergeCell ref="H160:L160"/>
    <mergeCell ref="H150:L150"/>
    <mergeCell ref="H151:L151"/>
    <mergeCell ref="H152:L152"/>
    <mergeCell ref="H153:L153"/>
    <mergeCell ref="A154:A158"/>
    <mergeCell ref="B154:B158"/>
    <mergeCell ref="C154:C158"/>
    <mergeCell ref="H154:L154"/>
    <mergeCell ref="O144:O148"/>
    <mergeCell ref="H145:L145"/>
    <mergeCell ref="H146:L146"/>
    <mergeCell ref="H147:L147"/>
    <mergeCell ref="H148:L148"/>
    <mergeCell ref="A149:A153"/>
    <mergeCell ref="B149:B153"/>
    <mergeCell ref="C149:C153"/>
    <mergeCell ref="H149:L149"/>
    <mergeCell ref="O149:O153"/>
    <mergeCell ref="I141:L141"/>
    <mergeCell ref="M141:M142"/>
    <mergeCell ref="N141:N142"/>
    <mergeCell ref="A144:A148"/>
    <mergeCell ref="B144:B148"/>
    <mergeCell ref="C144:C148"/>
    <mergeCell ref="H144:L144"/>
    <mergeCell ref="O136:O143"/>
    <mergeCell ref="H137:L137"/>
    <mergeCell ref="H138:L138"/>
    <mergeCell ref="H139:L139"/>
    <mergeCell ref="H140:L140"/>
    <mergeCell ref="B141:B143"/>
    <mergeCell ref="C141:C143"/>
    <mergeCell ref="D141:D143"/>
    <mergeCell ref="E141:E142"/>
    <mergeCell ref="F141:F142"/>
    <mergeCell ref="H132:L132"/>
    <mergeCell ref="H133:L133"/>
    <mergeCell ref="H134:L134"/>
    <mergeCell ref="H135:L135"/>
    <mergeCell ref="A136:A143"/>
    <mergeCell ref="B136:B140"/>
    <mergeCell ref="C136:C140"/>
    <mergeCell ref="H136:L136"/>
    <mergeCell ref="G141:G142"/>
    <mergeCell ref="H141:H142"/>
    <mergeCell ref="O126:O130"/>
    <mergeCell ref="H127:L127"/>
    <mergeCell ref="H128:L128"/>
    <mergeCell ref="H129:L129"/>
    <mergeCell ref="H130:L130"/>
    <mergeCell ref="A131:A135"/>
    <mergeCell ref="B131:B135"/>
    <mergeCell ref="C131:C135"/>
    <mergeCell ref="H131:L131"/>
    <mergeCell ref="O131:O135"/>
    <mergeCell ref="H122:L122"/>
    <mergeCell ref="H123:L123"/>
    <mergeCell ref="H124:L124"/>
    <mergeCell ref="H125:L125"/>
    <mergeCell ref="A126:A130"/>
    <mergeCell ref="B126:B130"/>
    <mergeCell ref="C126:C130"/>
    <mergeCell ref="H126:L126"/>
    <mergeCell ref="O116:O120"/>
    <mergeCell ref="H117:L117"/>
    <mergeCell ref="H118:L118"/>
    <mergeCell ref="H119:L119"/>
    <mergeCell ref="H120:L120"/>
    <mergeCell ref="A121:A125"/>
    <mergeCell ref="B121:B125"/>
    <mergeCell ref="C121:C125"/>
    <mergeCell ref="H121:L121"/>
    <mergeCell ref="O121:O125"/>
    <mergeCell ref="H113:H114"/>
    <mergeCell ref="I113:L113"/>
    <mergeCell ref="M113:M114"/>
    <mergeCell ref="N113:N114"/>
    <mergeCell ref="A116:A120"/>
    <mergeCell ref="B116:B120"/>
    <mergeCell ref="C116:C120"/>
    <mergeCell ref="H116:L116"/>
    <mergeCell ref="H109:L109"/>
    <mergeCell ref="H110:L110"/>
    <mergeCell ref="H111:L111"/>
    <mergeCell ref="H112:L112"/>
    <mergeCell ref="B113:B115"/>
    <mergeCell ref="C113:C115"/>
    <mergeCell ref="D113:D115"/>
    <mergeCell ref="E113:E114"/>
    <mergeCell ref="F113:F114"/>
    <mergeCell ref="G113:G114"/>
    <mergeCell ref="O103:O107"/>
    <mergeCell ref="H104:L104"/>
    <mergeCell ref="H105:L105"/>
    <mergeCell ref="H106:L106"/>
    <mergeCell ref="H107:L107"/>
    <mergeCell ref="A108:A115"/>
    <mergeCell ref="B108:B112"/>
    <mergeCell ref="C108:C112"/>
    <mergeCell ref="H108:L108"/>
    <mergeCell ref="O108:O115"/>
    <mergeCell ref="H100:L100"/>
    <mergeCell ref="H101:L101"/>
    <mergeCell ref="B102:N102"/>
    <mergeCell ref="A103:A107"/>
    <mergeCell ref="B103:B107"/>
    <mergeCell ref="C103:C107"/>
    <mergeCell ref="H103:L103"/>
    <mergeCell ref="B96:O96"/>
    <mergeCell ref="B97:O97"/>
    <mergeCell ref="A98:O98"/>
    <mergeCell ref="A99:A100"/>
    <mergeCell ref="B99:B100"/>
    <mergeCell ref="C99:C100"/>
    <mergeCell ref="D99:D100"/>
    <mergeCell ref="E99:E100"/>
    <mergeCell ref="F99:N99"/>
    <mergeCell ref="O99:O100"/>
    <mergeCell ref="A90:A94"/>
    <mergeCell ref="B90:B94"/>
    <mergeCell ref="C90:C94"/>
    <mergeCell ref="H90:L90"/>
    <mergeCell ref="O90:O94"/>
    <mergeCell ref="H91:L91"/>
    <mergeCell ref="H92:L92"/>
    <mergeCell ref="H93:L93"/>
    <mergeCell ref="H94:L94"/>
    <mergeCell ref="M86:M87"/>
    <mergeCell ref="N86:N87"/>
    <mergeCell ref="O86:O88"/>
    <mergeCell ref="H87:L87"/>
    <mergeCell ref="H88:L88"/>
    <mergeCell ref="H89:L89"/>
    <mergeCell ref="O81:O85"/>
    <mergeCell ref="H82:L82"/>
    <mergeCell ref="H83:L83"/>
    <mergeCell ref="H84:L84"/>
    <mergeCell ref="H85:L85"/>
    <mergeCell ref="B86:B88"/>
    <mergeCell ref="C86:C88"/>
    <mergeCell ref="D86:D88"/>
    <mergeCell ref="E86:E87"/>
    <mergeCell ref="H86:L86"/>
    <mergeCell ref="B79:B80"/>
    <mergeCell ref="C79:C80"/>
    <mergeCell ref="H79:L79"/>
    <mergeCell ref="A81:A89"/>
    <mergeCell ref="B81:B85"/>
    <mergeCell ref="C81:C85"/>
    <mergeCell ref="H81:L81"/>
    <mergeCell ref="M71:M72"/>
    <mergeCell ref="N71:N72"/>
    <mergeCell ref="A74:A80"/>
    <mergeCell ref="B74:B78"/>
    <mergeCell ref="C74:C78"/>
    <mergeCell ref="H74:L74"/>
    <mergeCell ref="H75:L75"/>
    <mergeCell ref="H76:L76"/>
    <mergeCell ref="H77:L77"/>
    <mergeCell ref="H78:L78"/>
    <mergeCell ref="D71:D73"/>
    <mergeCell ref="E71:E72"/>
    <mergeCell ref="F71:F72"/>
    <mergeCell ref="G71:G72"/>
    <mergeCell ref="H71:H72"/>
    <mergeCell ref="I71:L71"/>
    <mergeCell ref="A66:A73"/>
    <mergeCell ref="B66:B70"/>
    <mergeCell ref="C66:C70"/>
    <mergeCell ref="H66:L66"/>
    <mergeCell ref="H67:L67"/>
    <mergeCell ref="H68:L68"/>
    <mergeCell ref="H69:L69"/>
    <mergeCell ref="H70:L70"/>
    <mergeCell ref="B71:B73"/>
    <mergeCell ref="C71:C73"/>
    <mergeCell ref="A61:A65"/>
    <mergeCell ref="B61:B65"/>
    <mergeCell ref="C61:C65"/>
    <mergeCell ref="H61:L61"/>
    <mergeCell ref="H62:L62"/>
    <mergeCell ref="H63:L63"/>
    <mergeCell ref="H64:L64"/>
    <mergeCell ref="H65:L65"/>
    <mergeCell ref="A56:A60"/>
    <mergeCell ref="B56:B60"/>
    <mergeCell ref="C56:C60"/>
    <mergeCell ref="H56:L56"/>
    <mergeCell ref="H57:L57"/>
    <mergeCell ref="H58:L58"/>
    <mergeCell ref="H59:L59"/>
    <mergeCell ref="H60:L60"/>
    <mergeCell ref="M48:M49"/>
    <mergeCell ref="N48:N49"/>
    <mergeCell ref="A51:A55"/>
    <mergeCell ref="B51:B55"/>
    <mergeCell ref="C51:C55"/>
    <mergeCell ref="H51:L51"/>
    <mergeCell ref="H52:L52"/>
    <mergeCell ref="H53:L53"/>
    <mergeCell ref="H54:L54"/>
    <mergeCell ref="H55:L55"/>
    <mergeCell ref="O43:O80"/>
    <mergeCell ref="H44:L44"/>
    <mergeCell ref="H45:L45"/>
    <mergeCell ref="H46:L46"/>
    <mergeCell ref="H47:L47"/>
    <mergeCell ref="B48:B50"/>
    <mergeCell ref="C48:C50"/>
    <mergeCell ref="D48:D50"/>
    <mergeCell ref="E48:E49"/>
    <mergeCell ref="F48:F49"/>
    <mergeCell ref="H40:L40"/>
    <mergeCell ref="H41:L41"/>
    <mergeCell ref="H42:L42"/>
    <mergeCell ref="A43:A50"/>
    <mergeCell ref="B43:B47"/>
    <mergeCell ref="C43:C47"/>
    <mergeCell ref="H43:L43"/>
    <mergeCell ref="G48:G49"/>
    <mergeCell ref="H48:H49"/>
    <mergeCell ref="I48:L48"/>
    <mergeCell ref="O34:O35"/>
    <mergeCell ref="H35:L35"/>
    <mergeCell ref="H36:L36"/>
    <mergeCell ref="B37:N37"/>
    <mergeCell ref="A38:A42"/>
    <mergeCell ref="B38:B42"/>
    <mergeCell ref="C38:C42"/>
    <mergeCell ref="H38:L38"/>
    <mergeCell ref="O38:O42"/>
    <mergeCell ref="H39:L39"/>
    <mergeCell ref="A34:A35"/>
    <mergeCell ref="B34:B35"/>
    <mergeCell ref="C34:C35"/>
    <mergeCell ref="D34:D35"/>
    <mergeCell ref="E34:E35"/>
    <mergeCell ref="F34:N34"/>
    <mergeCell ref="O28:O32"/>
    <mergeCell ref="H29:L29"/>
    <mergeCell ref="H30:L30"/>
    <mergeCell ref="H31:L31"/>
    <mergeCell ref="H32:L32"/>
    <mergeCell ref="B33:O33"/>
    <mergeCell ref="H25:L25"/>
    <mergeCell ref="B26:B27"/>
    <mergeCell ref="C26:C27"/>
    <mergeCell ref="D26:D27"/>
    <mergeCell ref="H26:L26"/>
    <mergeCell ref="A28:A32"/>
    <mergeCell ref="B28:B32"/>
    <mergeCell ref="C28:C32"/>
    <mergeCell ref="H28:L28"/>
    <mergeCell ref="I18:L18"/>
    <mergeCell ref="M18:M19"/>
    <mergeCell ref="N18:N19"/>
    <mergeCell ref="A21:A27"/>
    <mergeCell ref="B21:B25"/>
    <mergeCell ref="C21:C25"/>
    <mergeCell ref="H21:L21"/>
    <mergeCell ref="H22:L22"/>
    <mergeCell ref="H23:L23"/>
    <mergeCell ref="H24:L24"/>
    <mergeCell ref="H15:L15"/>
    <mergeCell ref="H16:L16"/>
    <mergeCell ref="H17:L17"/>
    <mergeCell ref="B18:B20"/>
    <mergeCell ref="C18:C20"/>
    <mergeCell ref="D18:D20"/>
    <mergeCell ref="E18:E19"/>
    <mergeCell ref="F18:F19"/>
    <mergeCell ref="G18:G19"/>
    <mergeCell ref="H18:H19"/>
    <mergeCell ref="O8:O27"/>
    <mergeCell ref="H9:L9"/>
    <mergeCell ref="H10:L10"/>
    <mergeCell ref="H11:L11"/>
    <mergeCell ref="H12:L12"/>
    <mergeCell ref="A13:A20"/>
    <mergeCell ref="B13:B17"/>
    <mergeCell ref="C13:C17"/>
    <mergeCell ref="H13:L13"/>
    <mergeCell ref="H14:L14"/>
    <mergeCell ref="H5:L5"/>
    <mergeCell ref="H6:L6"/>
    <mergeCell ref="B7:N7"/>
    <mergeCell ref="A8:A12"/>
    <mergeCell ref="B8:B12"/>
    <mergeCell ref="C8:C12"/>
    <mergeCell ref="H8:L8"/>
    <mergeCell ref="M1:O1"/>
    <mergeCell ref="A2:O2"/>
    <mergeCell ref="B3:O3"/>
    <mergeCell ref="A4:A5"/>
    <mergeCell ref="B4:B5"/>
    <mergeCell ref="C4:C5"/>
    <mergeCell ref="D4:D5"/>
    <mergeCell ref="E4:E5"/>
    <mergeCell ref="F4:N4"/>
    <mergeCell ref="O4:O5"/>
  </mergeCells>
  <pageMargins left="0.70866141732283472" right="0.19685039370078741" top="0.74803149606299213" bottom="0.74803149606299213" header="0.31496062992125984" footer="0.31496062992125984"/>
  <pageSetup paperSize="9" scale="47" fitToHeight="25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2025-12-17T15:10:57Z</dcterms:modified>
</cp:coreProperties>
</file>