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0.93\bd_doc\2025\Постановления\1668\"/>
    </mc:Choice>
  </mc:AlternateContent>
  <bookViews>
    <workbookView xWindow="0" yWindow="0" windowWidth="13470" windowHeight="10920" tabRatio="883" activeTab="5"/>
  </bookViews>
  <sheets>
    <sheet name="Лист1" sheetId="28" r:id="rId1"/>
    <sheet name="Паспорт мун. программы" sheetId="22" r:id="rId2"/>
    <sheet name="2" sheetId="26" r:id="rId3"/>
    <sheet name="3" sheetId="27" r:id="rId4"/>
    <sheet name="Перечень мероприятий ПП I " sheetId="14" r:id="rId5"/>
    <sheet name="Перечень мероприятий ПП II" sheetId="15" r:id="rId6"/>
    <sheet name="Перечень мероприятий ПП IV" sheetId="19" r:id="rId7"/>
    <sheet name="Целевые показатели" sheetId="23" r:id="rId8"/>
    <sheet name="Методика показателей" sheetId="24" r:id="rId9"/>
    <sheet name="Методика результатов" sheetId="25" r:id="rId10"/>
  </sheets>
  <definedNames>
    <definedName name="_GoBack" localSheetId="7">'Целевые показатели'!#REF!</definedName>
    <definedName name="_xlnm._FilterDatabase" localSheetId="8" hidden="1">'Методика показателей'!$A$8:$G$8</definedName>
    <definedName name="_xlnm._FilterDatabase" localSheetId="7" hidden="1">'Целевые показатели'!$A$10:$K$10</definedName>
    <definedName name="Z_4BD30697_8812_4AB0_85B7_85B41EE53A82_.wvu.PrintArea" localSheetId="1" hidden="1">'Паспорт мун. программы'!$A$6:$G$35</definedName>
    <definedName name="Z_4BD30697_8812_4AB0_85B7_85B41EE53A82_.wvu.PrintArea" localSheetId="7" hidden="1">'Целевые показатели'!$A$6:$K$24</definedName>
    <definedName name="Z_4BD30697_8812_4AB0_85B7_85B41EE53A82_.wvu.PrintTitles" localSheetId="7" hidden="1">'Целевые показатели'!$10:$10</definedName>
    <definedName name="Z_4BD30697_8812_4AB0_85B7_85B41EE53A82_.wvu.Rows" localSheetId="7" hidden="1">'Целевые показатели'!#REF!</definedName>
    <definedName name="_xlnm.Print_Titles" localSheetId="7">'Целевые показатели'!$10:$10</definedName>
    <definedName name="_xlnm.Print_Area" localSheetId="0">Лист1!$A$1:$I$36</definedName>
    <definedName name="_xlnm.Print_Area" localSheetId="8">'Методика показателей'!$A$1:$F$20</definedName>
    <definedName name="_xlnm.Print_Area" localSheetId="9">'Методика результатов'!$A$1:$G$66</definedName>
    <definedName name="_xlnm.Print_Area" localSheetId="1">'Паспорт мун. программы'!$A$1:$G$32</definedName>
    <definedName name="_xlnm.Print_Area" localSheetId="4">'Перечень мероприятий ПП I '!$A$1:$O$581</definedName>
    <definedName name="_xlnm.Print_Area" localSheetId="5">'Перечень мероприятий ПП II'!$A$1:$O$203</definedName>
    <definedName name="_xlnm.Print_Area" localSheetId="6">'Перечень мероприятий ПП IV'!$A$1:$K$36</definedName>
    <definedName name="_xlnm.Print_Area" localSheetId="7">'Целевые показатели'!$A$1:$K$27</definedName>
  </definedNames>
  <calcPr calcId="152511"/>
  <customWorkbookViews>
    <customWorkbookView name="LavreniukEN - Личное представление" guid="{4BD30697-8812-4AB0-85B7-85B41EE53A82}" mergeInterval="0" personalView="1" maximized="1" xWindow="1" yWindow="1" windowWidth="1920" windowHeight="850" activeSheetId="9"/>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2" i="19" l="1"/>
  <c r="H32" i="15"/>
  <c r="H27" i="19" l="1"/>
  <c r="H106" i="15"/>
  <c r="H17" i="19" l="1"/>
  <c r="H19" i="19" l="1"/>
  <c r="H14" i="19"/>
  <c r="H113" i="14" l="1"/>
  <c r="H121" i="14"/>
  <c r="H541" i="14" l="1"/>
  <c r="H47" i="14"/>
  <c r="H167" i="14"/>
  <c r="H39" i="14"/>
  <c r="H63" i="14" l="1"/>
  <c r="H553" i="14"/>
  <c r="H552" i="14"/>
  <c r="H302" i="14" l="1"/>
  <c r="H183" i="14" l="1"/>
  <c r="H159" i="14" l="1"/>
  <c r="H145" i="14"/>
  <c r="H177" i="14" l="1"/>
  <c r="H185" i="14"/>
  <c r="M212" i="14" l="1"/>
  <c r="M177" i="14" l="1"/>
  <c r="M214" i="14" l="1"/>
  <c r="H214" i="14"/>
  <c r="H212" i="14" l="1"/>
  <c r="R121" i="14" l="1"/>
  <c r="S121" i="14" l="1"/>
  <c r="N69" i="15" l="1"/>
  <c r="G22" i="19" l="1"/>
  <c r="G27" i="19"/>
  <c r="G17" i="19"/>
  <c r="N28" i="15"/>
  <c r="M28" i="15"/>
  <c r="N26" i="15"/>
  <c r="M26" i="15"/>
  <c r="N25" i="15"/>
  <c r="M25" i="15"/>
  <c r="F26" i="15"/>
  <c r="G26" i="15"/>
  <c r="F27" i="15"/>
  <c r="F28" i="15"/>
  <c r="G28" i="15"/>
  <c r="G25" i="15"/>
  <c r="F25" i="15"/>
  <c r="H26" i="15"/>
  <c r="H27" i="15"/>
  <c r="H28" i="15"/>
  <c r="H25" i="15"/>
  <c r="E73" i="15"/>
  <c r="E72" i="15"/>
  <c r="E71" i="15"/>
  <c r="E70" i="15"/>
  <c r="M69" i="15"/>
  <c r="H69" i="15"/>
  <c r="G69" i="15"/>
  <c r="F69" i="15"/>
  <c r="G32" i="15"/>
  <c r="G27" i="15" s="1"/>
  <c r="G121" i="14"/>
  <c r="G12" i="14" s="1"/>
  <c r="M11" i="14"/>
  <c r="N13" i="14"/>
  <c r="M13" i="14"/>
  <c r="N11" i="14"/>
  <c r="N10" i="14"/>
  <c r="M10" i="14"/>
  <c r="F10" i="14"/>
  <c r="F11" i="14"/>
  <c r="F12" i="14"/>
  <c r="F13" i="14"/>
  <c r="G13" i="14"/>
  <c r="G10" i="14"/>
  <c r="G11" i="14"/>
  <c r="H11" i="14"/>
  <c r="H13" i="14"/>
  <c r="H10" i="14"/>
  <c r="E74" i="14"/>
  <c r="E73" i="14"/>
  <c r="E72" i="14"/>
  <c r="E71" i="14"/>
  <c r="N70" i="14"/>
  <c r="M70" i="14"/>
  <c r="H70" i="14"/>
  <c r="G70" i="14"/>
  <c r="F70" i="14"/>
  <c r="G528" i="14"/>
  <c r="G527" i="14"/>
  <c r="G526" i="14"/>
  <c r="G507" i="14"/>
  <c r="G505" i="14"/>
  <c r="G439" i="14"/>
  <c r="G302" i="14"/>
  <c r="G296" i="14"/>
  <c r="G244" i="14"/>
  <c r="G236" i="14"/>
  <c r="G222" i="14"/>
  <c r="G220" i="14"/>
  <c r="E69" i="15" l="1"/>
  <c r="E70" i="14"/>
  <c r="G214" i="14"/>
  <c r="G213" i="14"/>
  <c r="G212" i="14"/>
  <c r="J22" i="19" l="1"/>
  <c r="I22" i="19"/>
  <c r="I19" i="19" s="1"/>
  <c r="F11" i="19"/>
  <c r="F31" i="19" s="1"/>
  <c r="G11" i="19"/>
  <c r="G31" i="19" s="1"/>
  <c r="H11" i="19"/>
  <c r="H31" i="19" s="1"/>
  <c r="I11" i="19"/>
  <c r="I31" i="19" s="1"/>
  <c r="J11" i="19"/>
  <c r="J31" i="19" s="1"/>
  <c r="F12" i="19"/>
  <c r="F32" i="19" s="1"/>
  <c r="G12" i="19"/>
  <c r="G32" i="19" s="1"/>
  <c r="H12" i="19"/>
  <c r="I12" i="19"/>
  <c r="I32" i="19" s="1"/>
  <c r="F13" i="19"/>
  <c r="F33" i="19" s="1"/>
  <c r="G13" i="19"/>
  <c r="G33" i="19" s="1"/>
  <c r="H13" i="19"/>
  <c r="H33" i="19" s="1"/>
  <c r="I13" i="19"/>
  <c r="I33" i="19" s="1"/>
  <c r="J13" i="19"/>
  <c r="J33" i="19" s="1"/>
  <c r="G10" i="19"/>
  <c r="G30" i="19" s="1"/>
  <c r="H10" i="19"/>
  <c r="H30" i="19" s="1"/>
  <c r="I10" i="19"/>
  <c r="I30" i="19" s="1"/>
  <c r="J10" i="19"/>
  <c r="J30" i="19" s="1"/>
  <c r="F10" i="19"/>
  <c r="F30" i="19" s="1"/>
  <c r="M173" i="15"/>
  <c r="N173" i="15"/>
  <c r="M174" i="15"/>
  <c r="N174" i="15"/>
  <c r="M175" i="15"/>
  <c r="N175" i="15"/>
  <c r="N172" i="15"/>
  <c r="M172" i="15"/>
  <c r="H173" i="15"/>
  <c r="H174" i="15"/>
  <c r="H175" i="15"/>
  <c r="H172" i="15"/>
  <c r="F173" i="15"/>
  <c r="G173" i="15"/>
  <c r="F174" i="15"/>
  <c r="G174" i="15"/>
  <c r="F175" i="15"/>
  <c r="G175" i="15"/>
  <c r="G172" i="15"/>
  <c r="F172" i="15"/>
  <c r="H160" i="15"/>
  <c r="H161" i="15"/>
  <c r="H162" i="15"/>
  <c r="G162" i="15"/>
  <c r="F162" i="15"/>
  <c r="G161" i="15"/>
  <c r="F161" i="15"/>
  <c r="G160" i="15"/>
  <c r="F160" i="15"/>
  <c r="G159" i="15"/>
  <c r="G158" i="15" s="1"/>
  <c r="F159" i="15"/>
  <c r="M160" i="15"/>
  <c r="N160" i="15"/>
  <c r="M161" i="15"/>
  <c r="N161" i="15"/>
  <c r="M162" i="15"/>
  <c r="N162" i="15"/>
  <c r="N159" i="15"/>
  <c r="M159" i="15"/>
  <c r="H159" i="15"/>
  <c r="H149" i="15"/>
  <c r="M147" i="15"/>
  <c r="N147" i="15"/>
  <c r="M148" i="15"/>
  <c r="N148" i="15"/>
  <c r="M149" i="15"/>
  <c r="N149" i="15"/>
  <c r="N146" i="15"/>
  <c r="M146" i="15"/>
  <c r="H147" i="15"/>
  <c r="H148" i="15"/>
  <c r="H146" i="15"/>
  <c r="F147" i="15"/>
  <c r="G147" i="15"/>
  <c r="F148" i="15"/>
  <c r="G148" i="15"/>
  <c r="F149" i="15"/>
  <c r="G149" i="15"/>
  <c r="G146" i="15"/>
  <c r="F146" i="15"/>
  <c r="H134" i="15"/>
  <c r="H135" i="15"/>
  <c r="H136" i="15"/>
  <c r="H133" i="15"/>
  <c r="M134" i="15"/>
  <c r="N134" i="15"/>
  <c r="M135" i="15"/>
  <c r="N135" i="15"/>
  <c r="M136" i="15"/>
  <c r="N136" i="15"/>
  <c r="N133" i="15"/>
  <c r="M133" i="15"/>
  <c r="F134" i="15"/>
  <c r="G134" i="15"/>
  <c r="F135" i="15"/>
  <c r="G135" i="15"/>
  <c r="F136" i="15"/>
  <c r="G136" i="15"/>
  <c r="G133" i="15"/>
  <c r="F133" i="15"/>
  <c r="M121" i="15"/>
  <c r="N121" i="15"/>
  <c r="M122" i="15"/>
  <c r="N122" i="15"/>
  <c r="M123" i="15"/>
  <c r="N123" i="15"/>
  <c r="N120" i="15"/>
  <c r="M120" i="15"/>
  <c r="H121" i="15"/>
  <c r="H122" i="15"/>
  <c r="H123" i="15"/>
  <c r="H120" i="15"/>
  <c r="F121" i="15"/>
  <c r="G121" i="15"/>
  <c r="F122" i="15"/>
  <c r="G122" i="15"/>
  <c r="F123" i="15"/>
  <c r="G123" i="15"/>
  <c r="G120" i="15"/>
  <c r="F120" i="15"/>
  <c r="N94" i="15"/>
  <c r="M94" i="15"/>
  <c r="N93" i="15"/>
  <c r="M93" i="15"/>
  <c r="N92" i="15"/>
  <c r="M92" i="15"/>
  <c r="N91" i="15"/>
  <c r="M91" i="15"/>
  <c r="H92" i="15"/>
  <c r="H93" i="15"/>
  <c r="H94" i="15"/>
  <c r="H91" i="15"/>
  <c r="F92" i="15"/>
  <c r="G92" i="15"/>
  <c r="F93" i="15"/>
  <c r="G93" i="15"/>
  <c r="F94" i="15"/>
  <c r="G94" i="15"/>
  <c r="G91" i="15"/>
  <c r="F91" i="15"/>
  <c r="M79" i="15"/>
  <c r="N79" i="15"/>
  <c r="M80" i="15"/>
  <c r="N80" i="15"/>
  <c r="M81" i="15"/>
  <c r="N81" i="15"/>
  <c r="N78" i="15"/>
  <c r="M78" i="15"/>
  <c r="H79" i="15"/>
  <c r="H80" i="15"/>
  <c r="H81" i="15"/>
  <c r="H78" i="15"/>
  <c r="F79" i="15"/>
  <c r="G79" i="15"/>
  <c r="F80" i="15"/>
  <c r="G80" i="15"/>
  <c r="F81" i="15"/>
  <c r="G81" i="15"/>
  <c r="G78" i="15"/>
  <c r="F78" i="15"/>
  <c r="N32" i="15"/>
  <c r="N27" i="15" s="1"/>
  <c r="M32" i="15"/>
  <c r="M27" i="15" s="1"/>
  <c r="M13" i="15"/>
  <c r="N13" i="15"/>
  <c r="M14" i="15"/>
  <c r="N14" i="15"/>
  <c r="M15" i="15"/>
  <c r="N15" i="15"/>
  <c r="N12" i="15"/>
  <c r="M12" i="15"/>
  <c r="H13" i="15"/>
  <c r="H14" i="15"/>
  <c r="H15" i="15"/>
  <c r="H12" i="15"/>
  <c r="F13" i="15"/>
  <c r="G13" i="15"/>
  <c r="F14" i="15"/>
  <c r="G14" i="15"/>
  <c r="F15" i="15"/>
  <c r="G15" i="15"/>
  <c r="G12" i="15"/>
  <c r="F12" i="15"/>
  <c r="N113" i="14"/>
  <c r="N12" i="14" s="1"/>
  <c r="M113" i="14"/>
  <c r="M12" i="14" s="1"/>
  <c r="M548" i="14"/>
  <c r="N548" i="14"/>
  <c r="M549" i="14"/>
  <c r="N549" i="14"/>
  <c r="M550" i="14"/>
  <c r="N550" i="14"/>
  <c r="N547" i="14"/>
  <c r="M547" i="14"/>
  <c r="H548" i="14"/>
  <c r="H549" i="14"/>
  <c r="H550" i="14"/>
  <c r="H547" i="14"/>
  <c r="F548" i="14"/>
  <c r="G548" i="14"/>
  <c r="F549" i="14"/>
  <c r="G549" i="14"/>
  <c r="F550" i="14"/>
  <c r="G550" i="14"/>
  <c r="G547" i="14"/>
  <c r="F547" i="14"/>
  <c r="M535" i="14"/>
  <c r="N535" i="14"/>
  <c r="M536" i="14"/>
  <c r="N536" i="14"/>
  <c r="M537" i="14"/>
  <c r="N537" i="14"/>
  <c r="H535" i="14"/>
  <c r="H536" i="14"/>
  <c r="H537" i="14"/>
  <c r="N534" i="14"/>
  <c r="M534" i="14"/>
  <c r="H534" i="14"/>
  <c r="F535" i="14"/>
  <c r="G535" i="14"/>
  <c r="F536" i="14"/>
  <c r="G536" i="14"/>
  <c r="F537" i="14"/>
  <c r="G537" i="14"/>
  <c r="G534" i="14"/>
  <c r="F534" i="14"/>
  <c r="N524" i="14"/>
  <c r="M524" i="14"/>
  <c r="N523" i="14"/>
  <c r="M523" i="14"/>
  <c r="N522" i="14"/>
  <c r="M522" i="14"/>
  <c r="N521" i="14"/>
  <c r="M521" i="14"/>
  <c r="F524" i="14"/>
  <c r="G524" i="14"/>
  <c r="H522" i="14"/>
  <c r="H523" i="14"/>
  <c r="H524" i="14"/>
  <c r="H521" i="14"/>
  <c r="F522" i="14"/>
  <c r="G522" i="14"/>
  <c r="F523" i="14"/>
  <c r="G523" i="14"/>
  <c r="G521" i="14"/>
  <c r="F521" i="14"/>
  <c r="N503" i="14"/>
  <c r="M503" i="14"/>
  <c r="N502" i="14"/>
  <c r="M502" i="14"/>
  <c r="N501" i="14"/>
  <c r="M501" i="14"/>
  <c r="N500" i="14"/>
  <c r="M500" i="14"/>
  <c r="H501" i="14"/>
  <c r="H502" i="14"/>
  <c r="H503" i="14"/>
  <c r="H500" i="14"/>
  <c r="F501" i="14"/>
  <c r="G501" i="14"/>
  <c r="F502" i="14"/>
  <c r="G502" i="14"/>
  <c r="F503" i="14"/>
  <c r="G503" i="14"/>
  <c r="G500" i="14"/>
  <c r="F500" i="14"/>
  <c r="H488" i="14"/>
  <c r="H489" i="14"/>
  <c r="H490" i="14"/>
  <c r="H487" i="14"/>
  <c r="N490" i="14"/>
  <c r="M490" i="14"/>
  <c r="N489" i="14"/>
  <c r="M489" i="14"/>
  <c r="N488" i="14"/>
  <c r="M488" i="14"/>
  <c r="N487" i="14"/>
  <c r="M487" i="14"/>
  <c r="F488" i="14"/>
  <c r="G488" i="14"/>
  <c r="F489" i="14"/>
  <c r="G489" i="14"/>
  <c r="F490" i="14"/>
  <c r="G490" i="14"/>
  <c r="G487" i="14"/>
  <c r="F487" i="14"/>
  <c r="N461" i="14"/>
  <c r="M461" i="14"/>
  <c r="N460" i="14"/>
  <c r="M460" i="14"/>
  <c r="N459" i="14"/>
  <c r="M459" i="14"/>
  <c r="N458" i="14"/>
  <c r="N457" i="14" s="1"/>
  <c r="M458" i="14"/>
  <c r="H459" i="14"/>
  <c r="H460" i="14"/>
  <c r="H461" i="14"/>
  <c r="H458" i="14"/>
  <c r="F459" i="14"/>
  <c r="G459" i="14"/>
  <c r="F460" i="14"/>
  <c r="G460" i="14"/>
  <c r="F461" i="14"/>
  <c r="G461" i="14"/>
  <c r="G458" i="14"/>
  <c r="F458" i="14"/>
  <c r="M446" i="14"/>
  <c r="N446" i="14"/>
  <c r="M447" i="14"/>
  <c r="N447" i="14"/>
  <c r="M448" i="14"/>
  <c r="N448" i="14"/>
  <c r="H446" i="14"/>
  <c r="H447" i="14"/>
  <c r="H448" i="14"/>
  <c r="N445" i="14"/>
  <c r="M445" i="14"/>
  <c r="H445" i="14"/>
  <c r="F446" i="14"/>
  <c r="G446" i="14"/>
  <c r="F447" i="14"/>
  <c r="G447" i="14"/>
  <c r="F448" i="14"/>
  <c r="G448" i="14"/>
  <c r="G445" i="14"/>
  <c r="F445" i="14"/>
  <c r="H433" i="14"/>
  <c r="H434" i="14"/>
  <c r="H435" i="14"/>
  <c r="H432" i="14"/>
  <c r="N435" i="14"/>
  <c r="M435" i="14"/>
  <c r="N434" i="14"/>
  <c r="M434" i="14"/>
  <c r="N433" i="14"/>
  <c r="M433" i="14"/>
  <c r="N432" i="14"/>
  <c r="M432" i="14"/>
  <c r="M431" i="14" s="1"/>
  <c r="F433" i="14"/>
  <c r="G433" i="14"/>
  <c r="F434" i="14"/>
  <c r="G434" i="14"/>
  <c r="F435" i="14"/>
  <c r="G435" i="14"/>
  <c r="G432" i="14"/>
  <c r="F432" i="14"/>
  <c r="N355" i="14"/>
  <c r="M355" i="14"/>
  <c r="N354" i="14"/>
  <c r="M354" i="14"/>
  <c r="N353" i="14"/>
  <c r="M353" i="14"/>
  <c r="N352" i="14"/>
  <c r="M352" i="14"/>
  <c r="F353" i="14"/>
  <c r="G353" i="14"/>
  <c r="F354" i="14"/>
  <c r="G354" i="14"/>
  <c r="F355" i="14"/>
  <c r="G355" i="14"/>
  <c r="G352" i="14"/>
  <c r="F352" i="14"/>
  <c r="H353" i="14"/>
  <c r="H354" i="14"/>
  <c r="H355" i="14"/>
  <c r="H352" i="14"/>
  <c r="H324" i="14"/>
  <c r="H325" i="14"/>
  <c r="H326" i="14"/>
  <c r="N326" i="14"/>
  <c r="M326" i="14"/>
  <c r="N325" i="14"/>
  <c r="M325" i="14"/>
  <c r="N324" i="14"/>
  <c r="M324" i="14"/>
  <c r="N323" i="14"/>
  <c r="M323" i="14"/>
  <c r="F324" i="14"/>
  <c r="G324" i="14"/>
  <c r="F325" i="14"/>
  <c r="G325" i="14"/>
  <c r="F326" i="14"/>
  <c r="G326" i="14"/>
  <c r="H323" i="14"/>
  <c r="G323" i="14"/>
  <c r="F323" i="14"/>
  <c r="M311" i="14"/>
  <c r="N311" i="14"/>
  <c r="M312" i="14"/>
  <c r="N312" i="14"/>
  <c r="M313" i="14"/>
  <c r="N313" i="14"/>
  <c r="N310" i="14"/>
  <c r="M310" i="14"/>
  <c r="H311" i="14"/>
  <c r="H312" i="14"/>
  <c r="H313" i="14"/>
  <c r="H310" i="14"/>
  <c r="F311" i="14"/>
  <c r="G311" i="14"/>
  <c r="F312" i="14"/>
  <c r="G312" i="14"/>
  <c r="F313" i="14"/>
  <c r="G313" i="14"/>
  <c r="G310" i="14"/>
  <c r="F310" i="14"/>
  <c r="H292" i="14"/>
  <c r="H290" i="14"/>
  <c r="H291" i="14"/>
  <c r="H289" i="14"/>
  <c r="N292" i="14"/>
  <c r="M292" i="14"/>
  <c r="N291" i="14"/>
  <c r="M291" i="14"/>
  <c r="N290" i="14"/>
  <c r="M290" i="14"/>
  <c r="N289" i="14"/>
  <c r="M289" i="14"/>
  <c r="F290" i="14"/>
  <c r="G290" i="14"/>
  <c r="F291" i="14"/>
  <c r="G291" i="14"/>
  <c r="F292" i="14"/>
  <c r="G292" i="14"/>
  <c r="G289" i="14"/>
  <c r="F289" i="14"/>
  <c r="N279" i="14"/>
  <c r="M279" i="14"/>
  <c r="N278" i="14"/>
  <c r="M278" i="14"/>
  <c r="N277" i="14"/>
  <c r="M277" i="14"/>
  <c r="N276" i="14"/>
  <c r="M276" i="14"/>
  <c r="M275" i="14" s="1"/>
  <c r="F277" i="14"/>
  <c r="G277" i="14"/>
  <c r="F278" i="14"/>
  <c r="G278" i="14"/>
  <c r="F279" i="14"/>
  <c r="G279" i="14"/>
  <c r="G276" i="14"/>
  <c r="F276" i="14"/>
  <c r="H277" i="14"/>
  <c r="H278" i="14"/>
  <c r="H279" i="14"/>
  <c r="H276" i="14"/>
  <c r="N194" i="14"/>
  <c r="M194" i="14"/>
  <c r="N193" i="14"/>
  <c r="M193" i="14"/>
  <c r="N192" i="14"/>
  <c r="M192" i="14"/>
  <c r="N191" i="14"/>
  <c r="M191" i="14"/>
  <c r="G191" i="14"/>
  <c r="G192" i="14"/>
  <c r="G193" i="14"/>
  <c r="G194" i="14"/>
  <c r="F192" i="14"/>
  <c r="F193" i="14"/>
  <c r="F194" i="14"/>
  <c r="F191" i="14"/>
  <c r="H192" i="14"/>
  <c r="H193" i="14"/>
  <c r="H194" i="14"/>
  <c r="H191" i="14"/>
  <c r="E28" i="19"/>
  <c r="E27" i="19"/>
  <c r="E26" i="19"/>
  <c r="E25" i="19"/>
  <c r="J24" i="19"/>
  <c r="I24" i="19"/>
  <c r="H24" i="19"/>
  <c r="G24" i="19"/>
  <c r="F24" i="19"/>
  <c r="E23" i="19"/>
  <c r="E21" i="19"/>
  <c r="E20" i="19"/>
  <c r="G19" i="19"/>
  <c r="F19" i="19"/>
  <c r="E18" i="19"/>
  <c r="E17" i="19"/>
  <c r="E16" i="19"/>
  <c r="E15" i="19"/>
  <c r="J14" i="19"/>
  <c r="I14" i="19"/>
  <c r="G14" i="19"/>
  <c r="F14" i="19"/>
  <c r="E180" i="15"/>
  <c r="E179" i="15"/>
  <c r="E178" i="15"/>
  <c r="E177" i="15"/>
  <c r="N176" i="15"/>
  <c r="M176" i="15"/>
  <c r="H176" i="15"/>
  <c r="G176" i="15"/>
  <c r="F176" i="15"/>
  <c r="E167" i="15"/>
  <c r="E166" i="15"/>
  <c r="E165" i="15"/>
  <c r="E164" i="15"/>
  <c r="N163" i="15"/>
  <c r="M163" i="15"/>
  <c r="H163" i="15"/>
  <c r="G163" i="15"/>
  <c r="F163" i="15"/>
  <c r="E154" i="15"/>
  <c r="E153" i="15"/>
  <c r="E152" i="15"/>
  <c r="E151" i="15"/>
  <c r="N150" i="15"/>
  <c r="M150" i="15"/>
  <c r="H150" i="15"/>
  <c r="G150" i="15"/>
  <c r="F150" i="15"/>
  <c r="E141" i="15"/>
  <c r="E140" i="15"/>
  <c r="E139" i="15"/>
  <c r="E138" i="15"/>
  <c r="N137" i="15"/>
  <c r="M137" i="15"/>
  <c r="H137" i="15"/>
  <c r="G137" i="15"/>
  <c r="F137" i="15"/>
  <c r="E128" i="15"/>
  <c r="E127" i="15"/>
  <c r="E126" i="15"/>
  <c r="E125" i="15"/>
  <c r="N124" i="15"/>
  <c r="M124" i="15"/>
  <c r="H124" i="15"/>
  <c r="G124" i="15"/>
  <c r="F124" i="15"/>
  <c r="E115" i="15"/>
  <c r="E114" i="15"/>
  <c r="E113" i="15"/>
  <c r="E112" i="15"/>
  <c r="N111" i="15"/>
  <c r="M111" i="15"/>
  <c r="H111" i="15"/>
  <c r="G111" i="15"/>
  <c r="F111" i="15"/>
  <c r="E107" i="15"/>
  <c r="E106" i="15"/>
  <c r="E105" i="15"/>
  <c r="E104" i="15"/>
  <c r="N103" i="15"/>
  <c r="M103" i="15"/>
  <c r="H103" i="15"/>
  <c r="G103" i="15"/>
  <c r="F103" i="15"/>
  <c r="E99" i="15"/>
  <c r="E98" i="15"/>
  <c r="E97" i="15"/>
  <c r="E96" i="15"/>
  <c r="N95" i="15"/>
  <c r="M95" i="15"/>
  <c r="H95" i="15"/>
  <c r="G95" i="15"/>
  <c r="F95" i="15"/>
  <c r="E86" i="15"/>
  <c r="E85" i="15"/>
  <c r="E84" i="15"/>
  <c r="E83" i="15"/>
  <c r="N82" i="15"/>
  <c r="M82" i="15"/>
  <c r="H82" i="15"/>
  <c r="G82" i="15"/>
  <c r="F82" i="15"/>
  <c r="E65" i="15"/>
  <c r="E64" i="15"/>
  <c r="E63" i="15"/>
  <c r="E62" i="15"/>
  <c r="N61" i="15"/>
  <c r="M61" i="15"/>
  <c r="H61" i="15"/>
  <c r="G61" i="15"/>
  <c r="F61" i="15"/>
  <c r="E57" i="15"/>
  <c r="E56" i="15"/>
  <c r="E55" i="15"/>
  <c r="E54" i="15"/>
  <c r="N53" i="15"/>
  <c r="M53" i="15"/>
  <c r="H53" i="15"/>
  <c r="G53" i="15"/>
  <c r="F53" i="15"/>
  <c r="E49" i="15"/>
  <c r="E48" i="15"/>
  <c r="E47" i="15"/>
  <c r="E46" i="15"/>
  <c r="N45" i="15"/>
  <c r="M45" i="15"/>
  <c r="H45" i="15"/>
  <c r="G45" i="15"/>
  <c r="F45" i="15"/>
  <c r="E41" i="15"/>
  <c r="E40" i="15"/>
  <c r="E39" i="15"/>
  <c r="E38" i="15"/>
  <c r="N37" i="15"/>
  <c r="M37" i="15"/>
  <c r="H37" i="15"/>
  <c r="G37" i="15"/>
  <c r="F37" i="15"/>
  <c r="E33" i="15"/>
  <c r="E31" i="15"/>
  <c r="E30" i="15"/>
  <c r="M29" i="15"/>
  <c r="H29" i="15"/>
  <c r="G29" i="15"/>
  <c r="F29" i="15"/>
  <c r="E20" i="15"/>
  <c r="E19" i="15"/>
  <c r="E18" i="15"/>
  <c r="E17" i="15"/>
  <c r="N16" i="15"/>
  <c r="M16" i="15"/>
  <c r="H16" i="15"/>
  <c r="G16" i="15"/>
  <c r="F16" i="15"/>
  <c r="E571" i="14"/>
  <c r="E570" i="14"/>
  <c r="E569" i="14"/>
  <c r="E568" i="14"/>
  <c r="N567" i="14"/>
  <c r="M567" i="14"/>
  <c r="H567" i="14"/>
  <c r="G567" i="14"/>
  <c r="F567" i="14"/>
  <c r="E563" i="14"/>
  <c r="E562" i="14"/>
  <c r="E561" i="14"/>
  <c r="E560" i="14"/>
  <c r="N559" i="14"/>
  <c r="M559" i="14"/>
  <c r="H559" i="14"/>
  <c r="G559" i="14"/>
  <c r="F559" i="14"/>
  <c r="E555" i="14"/>
  <c r="E554" i="14"/>
  <c r="E553" i="14"/>
  <c r="E552" i="14"/>
  <c r="N551" i="14"/>
  <c r="M551" i="14"/>
  <c r="H551" i="14"/>
  <c r="G551" i="14"/>
  <c r="F551" i="14"/>
  <c r="E542" i="14"/>
  <c r="E541" i="14"/>
  <c r="E540" i="14"/>
  <c r="E539" i="14"/>
  <c r="N538" i="14"/>
  <c r="M538" i="14"/>
  <c r="H538" i="14"/>
  <c r="G538" i="14"/>
  <c r="F538" i="14"/>
  <c r="E529" i="14"/>
  <c r="E528" i="14"/>
  <c r="E527" i="14"/>
  <c r="E526" i="14"/>
  <c r="N525" i="14"/>
  <c r="M525" i="14"/>
  <c r="H525" i="14"/>
  <c r="G525" i="14"/>
  <c r="F525" i="14"/>
  <c r="E516" i="14"/>
  <c r="E515" i="14"/>
  <c r="E514" i="14"/>
  <c r="E513" i="14"/>
  <c r="N512" i="14"/>
  <c r="M512" i="14"/>
  <c r="H512" i="14"/>
  <c r="G512" i="14"/>
  <c r="F512" i="14"/>
  <c r="E508" i="14"/>
  <c r="E507" i="14"/>
  <c r="E506" i="14"/>
  <c r="E505" i="14"/>
  <c r="N504" i="14"/>
  <c r="M504" i="14"/>
  <c r="H504" i="14"/>
  <c r="G504" i="14"/>
  <c r="F504" i="14"/>
  <c r="E495" i="14"/>
  <c r="E494" i="14"/>
  <c r="E493" i="14"/>
  <c r="E492" i="14"/>
  <c r="N491" i="14"/>
  <c r="M491" i="14"/>
  <c r="H491" i="14"/>
  <c r="G491" i="14"/>
  <c r="F491" i="14"/>
  <c r="M486" i="14"/>
  <c r="E482" i="14"/>
  <c r="E481" i="14"/>
  <c r="E480" i="14"/>
  <c r="E479" i="14"/>
  <c r="N478" i="14"/>
  <c r="M478" i="14"/>
  <c r="H478" i="14"/>
  <c r="G478" i="14"/>
  <c r="F478" i="14"/>
  <c r="E474" i="14"/>
  <c r="E473" i="14"/>
  <c r="E472" i="14"/>
  <c r="E471" i="14"/>
  <c r="N470" i="14"/>
  <c r="M470" i="14"/>
  <c r="H470" i="14"/>
  <c r="G470" i="14"/>
  <c r="F470" i="14"/>
  <c r="E466" i="14"/>
  <c r="E465" i="14"/>
  <c r="E464" i="14"/>
  <c r="E463" i="14"/>
  <c r="N462" i="14"/>
  <c r="M462" i="14"/>
  <c r="H462" i="14"/>
  <c r="G462" i="14"/>
  <c r="F462" i="14"/>
  <c r="E453" i="14"/>
  <c r="E452" i="14"/>
  <c r="E451" i="14"/>
  <c r="E450" i="14"/>
  <c r="N449" i="14"/>
  <c r="M449" i="14"/>
  <c r="H449" i="14"/>
  <c r="G449" i="14"/>
  <c r="F449" i="14"/>
  <c r="E440" i="14"/>
  <c r="E439" i="14"/>
  <c r="E438" i="14"/>
  <c r="E437" i="14"/>
  <c r="N436" i="14"/>
  <c r="M436" i="14"/>
  <c r="H436" i="14"/>
  <c r="G436" i="14"/>
  <c r="F436" i="14"/>
  <c r="E427" i="14"/>
  <c r="E426" i="14"/>
  <c r="E425" i="14"/>
  <c r="E424" i="14"/>
  <c r="N423" i="14"/>
  <c r="M423" i="14"/>
  <c r="H423" i="14"/>
  <c r="G423" i="14"/>
  <c r="F423" i="14"/>
  <c r="E419" i="14"/>
  <c r="E418" i="14"/>
  <c r="E417" i="14"/>
  <c r="E416" i="14"/>
  <c r="N415" i="14"/>
  <c r="M415" i="14"/>
  <c r="H415" i="14"/>
  <c r="G415" i="14"/>
  <c r="F415" i="14"/>
  <c r="E395" i="14"/>
  <c r="E394" i="14"/>
  <c r="E393" i="14"/>
  <c r="E392" i="14"/>
  <c r="N391" i="14"/>
  <c r="M391" i="14"/>
  <c r="H391" i="14"/>
  <c r="G391" i="14"/>
  <c r="F391" i="14"/>
  <c r="E387" i="14"/>
  <c r="E386" i="14"/>
  <c r="E385" i="14"/>
  <c r="E384" i="14"/>
  <c r="N383" i="14"/>
  <c r="M383" i="14"/>
  <c r="H383" i="14"/>
  <c r="G383" i="14"/>
  <c r="F383" i="14"/>
  <c r="E379" i="14"/>
  <c r="E378" i="14"/>
  <c r="E377" i="14"/>
  <c r="E376" i="14"/>
  <c r="N375" i="14"/>
  <c r="M375" i="14"/>
  <c r="H375" i="14"/>
  <c r="G375" i="14"/>
  <c r="F375" i="14"/>
  <c r="E371" i="14"/>
  <c r="E370" i="14"/>
  <c r="E369" i="14"/>
  <c r="E368" i="14"/>
  <c r="N367" i="14"/>
  <c r="M367" i="14"/>
  <c r="H367" i="14"/>
  <c r="G367" i="14"/>
  <c r="F367" i="14"/>
  <c r="E360" i="14"/>
  <c r="E359" i="14"/>
  <c r="E358" i="14"/>
  <c r="E357" i="14"/>
  <c r="N356" i="14"/>
  <c r="M356" i="14"/>
  <c r="H356" i="14"/>
  <c r="G356" i="14"/>
  <c r="F356" i="14"/>
  <c r="E347" i="14"/>
  <c r="E346" i="14"/>
  <c r="E345" i="14"/>
  <c r="E344" i="14"/>
  <c r="N343" i="14"/>
  <c r="M343" i="14"/>
  <c r="H343" i="14"/>
  <c r="G343" i="14"/>
  <c r="F343" i="14"/>
  <c r="E339" i="14"/>
  <c r="E338" i="14"/>
  <c r="E337" i="14"/>
  <c r="E336" i="14"/>
  <c r="H335" i="14"/>
  <c r="G335" i="14"/>
  <c r="F335" i="14"/>
  <c r="E329" i="14"/>
  <c r="E328" i="14"/>
  <c r="E331" i="14"/>
  <c r="E330" i="14"/>
  <c r="H327" i="14"/>
  <c r="G327" i="14"/>
  <c r="F327" i="14"/>
  <c r="E318" i="14"/>
  <c r="E317" i="14"/>
  <c r="E316" i="14"/>
  <c r="E315" i="14"/>
  <c r="N314" i="14"/>
  <c r="M314" i="14"/>
  <c r="H314" i="14"/>
  <c r="G314" i="14"/>
  <c r="F314" i="14"/>
  <c r="E305" i="14"/>
  <c r="E304" i="14"/>
  <c r="E303" i="14"/>
  <c r="E302" i="14"/>
  <c r="N301" i="14"/>
  <c r="M301" i="14"/>
  <c r="H301" i="14"/>
  <c r="G301" i="14"/>
  <c r="F301" i="14"/>
  <c r="E297" i="14"/>
  <c r="E296" i="14"/>
  <c r="E295" i="14"/>
  <c r="E294" i="14"/>
  <c r="N293" i="14"/>
  <c r="M293" i="14"/>
  <c r="H293" i="14"/>
  <c r="G293" i="14"/>
  <c r="F293" i="14"/>
  <c r="E284" i="14"/>
  <c r="E283" i="14"/>
  <c r="E282" i="14"/>
  <c r="E281" i="14"/>
  <c r="N280" i="14"/>
  <c r="M280" i="14"/>
  <c r="H280" i="14"/>
  <c r="G280" i="14"/>
  <c r="F280" i="14"/>
  <c r="E271" i="14"/>
  <c r="E270" i="14"/>
  <c r="E269" i="14"/>
  <c r="E268" i="14"/>
  <c r="N267" i="14"/>
  <c r="M267" i="14"/>
  <c r="H267" i="14"/>
  <c r="G267" i="14"/>
  <c r="F267" i="14"/>
  <c r="E263" i="14"/>
  <c r="E262" i="14"/>
  <c r="E261" i="14"/>
  <c r="E260" i="14"/>
  <c r="N259" i="14"/>
  <c r="M259" i="14"/>
  <c r="H259" i="14"/>
  <c r="G259" i="14"/>
  <c r="F259" i="14"/>
  <c r="E255" i="14"/>
  <c r="E254" i="14"/>
  <c r="E253" i="14"/>
  <c r="E252" i="14"/>
  <c r="N251" i="14"/>
  <c r="M251" i="14"/>
  <c r="H251" i="14"/>
  <c r="G251" i="14"/>
  <c r="F251" i="14"/>
  <c r="E247" i="14"/>
  <c r="E246" i="14"/>
  <c r="E245" i="14"/>
  <c r="E244" i="14"/>
  <c r="N243" i="14"/>
  <c r="M243" i="14"/>
  <c r="H243" i="14"/>
  <c r="G243" i="14"/>
  <c r="F243" i="14"/>
  <c r="E239" i="14"/>
  <c r="E238" i="14"/>
  <c r="E237" i="14"/>
  <c r="E236" i="14"/>
  <c r="N235" i="14"/>
  <c r="M235" i="14"/>
  <c r="H235" i="14"/>
  <c r="G235" i="14"/>
  <c r="F235" i="14"/>
  <c r="E231" i="14"/>
  <c r="E230" i="14"/>
  <c r="E229" i="14"/>
  <c r="E228" i="14"/>
  <c r="N227" i="14"/>
  <c r="M227" i="14"/>
  <c r="H227" i="14"/>
  <c r="G227" i="14"/>
  <c r="F227" i="14"/>
  <c r="E223" i="14"/>
  <c r="E222" i="14"/>
  <c r="E221" i="14"/>
  <c r="E220" i="14"/>
  <c r="N219" i="14"/>
  <c r="M219" i="14"/>
  <c r="H219" i="14"/>
  <c r="G219" i="14"/>
  <c r="F219" i="14"/>
  <c r="E215" i="14"/>
  <c r="E214" i="14"/>
  <c r="E213" i="14"/>
  <c r="E212" i="14"/>
  <c r="N211" i="14"/>
  <c r="M211" i="14"/>
  <c r="H211" i="14"/>
  <c r="G211" i="14"/>
  <c r="F211" i="14"/>
  <c r="E207" i="14"/>
  <c r="E206" i="14"/>
  <c r="E205" i="14"/>
  <c r="E204" i="14"/>
  <c r="N203" i="14"/>
  <c r="M203" i="14"/>
  <c r="H203" i="14"/>
  <c r="G203" i="14"/>
  <c r="F203" i="14"/>
  <c r="E199" i="14"/>
  <c r="E198" i="14"/>
  <c r="E197" i="14"/>
  <c r="E196" i="14"/>
  <c r="N195" i="14"/>
  <c r="M195" i="14"/>
  <c r="H195" i="14"/>
  <c r="G195" i="14"/>
  <c r="F195" i="14"/>
  <c r="E186" i="14"/>
  <c r="E185" i="14"/>
  <c r="E184" i="14"/>
  <c r="E183" i="14"/>
  <c r="N182" i="14"/>
  <c r="M182" i="14"/>
  <c r="H182" i="14"/>
  <c r="G182" i="14"/>
  <c r="F182" i="14"/>
  <c r="E178" i="14"/>
  <c r="E177" i="14"/>
  <c r="E176" i="14"/>
  <c r="E175" i="14"/>
  <c r="N174" i="14"/>
  <c r="M174" i="14"/>
  <c r="H174" i="14"/>
  <c r="G174" i="14"/>
  <c r="F174" i="14"/>
  <c r="E170" i="14"/>
  <c r="E169" i="14"/>
  <c r="E168" i="14"/>
  <c r="E167" i="14"/>
  <c r="N166" i="14"/>
  <c r="M166" i="14"/>
  <c r="H166" i="14"/>
  <c r="G166" i="14"/>
  <c r="F166" i="14"/>
  <c r="E162" i="14"/>
  <c r="E161" i="14"/>
  <c r="E160" i="14"/>
  <c r="E159" i="14"/>
  <c r="N158" i="14"/>
  <c r="M158" i="14"/>
  <c r="H158" i="14"/>
  <c r="G158" i="14"/>
  <c r="F158" i="14"/>
  <c r="E154" i="14"/>
  <c r="E153" i="14"/>
  <c r="E152" i="14"/>
  <c r="E151" i="14"/>
  <c r="N150" i="14"/>
  <c r="M150" i="14"/>
  <c r="H150" i="14"/>
  <c r="G150" i="14"/>
  <c r="F150" i="14"/>
  <c r="E146" i="14"/>
  <c r="E145" i="14"/>
  <c r="E144" i="14"/>
  <c r="E143" i="14"/>
  <c r="N142" i="14"/>
  <c r="M142" i="14"/>
  <c r="H142" i="14"/>
  <c r="G142" i="14"/>
  <c r="F142" i="14"/>
  <c r="E138" i="14"/>
  <c r="E137" i="14"/>
  <c r="E136" i="14"/>
  <c r="E135" i="14"/>
  <c r="N134" i="14"/>
  <c r="M134" i="14"/>
  <c r="H134" i="14"/>
  <c r="G134" i="14"/>
  <c r="F134" i="14"/>
  <c r="E130" i="14"/>
  <c r="E129" i="14"/>
  <c r="E128" i="14"/>
  <c r="E127" i="14"/>
  <c r="N126" i="14"/>
  <c r="M126" i="14"/>
  <c r="H126" i="14"/>
  <c r="G126" i="14"/>
  <c r="F126" i="14"/>
  <c r="E122" i="14"/>
  <c r="E121" i="14"/>
  <c r="E120" i="14"/>
  <c r="E119" i="14"/>
  <c r="N118" i="14"/>
  <c r="M118" i="14"/>
  <c r="H118" i="14"/>
  <c r="G118" i="14"/>
  <c r="F118" i="14"/>
  <c r="E114" i="14"/>
  <c r="E112" i="14"/>
  <c r="E111" i="14"/>
  <c r="H110" i="14"/>
  <c r="G110" i="14"/>
  <c r="F110" i="14"/>
  <c r="E106" i="14"/>
  <c r="E105" i="14"/>
  <c r="E104" i="14"/>
  <c r="E103" i="14"/>
  <c r="N102" i="14"/>
  <c r="M102" i="14"/>
  <c r="H102" i="14"/>
  <c r="G102" i="14"/>
  <c r="F102" i="14"/>
  <c r="E98" i="14"/>
  <c r="E97" i="14"/>
  <c r="E96" i="14"/>
  <c r="E95" i="14"/>
  <c r="N94" i="14"/>
  <c r="M94" i="14"/>
  <c r="H94" i="14"/>
  <c r="G94" i="14"/>
  <c r="F94" i="14"/>
  <c r="E90" i="14"/>
  <c r="E89" i="14"/>
  <c r="E88" i="14"/>
  <c r="E87" i="14"/>
  <c r="N86" i="14"/>
  <c r="M86" i="14"/>
  <c r="H86" i="14"/>
  <c r="G86" i="14"/>
  <c r="F86" i="14"/>
  <c r="E82" i="14"/>
  <c r="E81" i="14"/>
  <c r="E80" i="14"/>
  <c r="E79" i="14"/>
  <c r="N78" i="14"/>
  <c r="M78" i="14"/>
  <c r="H78" i="14"/>
  <c r="G78" i="14"/>
  <c r="F78" i="14"/>
  <c r="E66" i="14"/>
  <c r="E65" i="14"/>
  <c r="E64" i="14"/>
  <c r="E63" i="14"/>
  <c r="N62" i="14"/>
  <c r="M62" i="14"/>
  <c r="H62" i="14"/>
  <c r="G62" i="14"/>
  <c r="F62" i="14"/>
  <c r="E58" i="14"/>
  <c r="E57" i="14"/>
  <c r="E56" i="14"/>
  <c r="E55" i="14"/>
  <c r="N54" i="14"/>
  <c r="M54" i="14"/>
  <c r="H54" i="14"/>
  <c r="G54" i="14"/>
  <c r="F54" i="14"/>
  <c r="E50" i="14"/>
  <c r="E49" i="14"/>
  <c r="E48" i="14"/>
  <c r="E47" i="14"/>
  <c r="N46" i="14"/>
  <c r="M46" i="14"/>
  <c r="H46" i="14"/>
  <c r="G46" i="14"/>
  <c r="F46" i="14"/>
  <c r="E42" i="14"/>
  <c r="E41" i="14"/>
  <c r="E40" i="14"/>
  <c r="E39" i="14"/>
  <c r="N38" i="14"/>
  <c r="M38" i="14"/>
  <c r="H38" i="14"/>
  <c r="G38" i="14"/>
  <c r="F38" i="14"/>
  <c r="E34" i="14"/>
  <c r="E33" i="14"/>
  <c r="E32" i="14"/>
  <c r="E31" i="14"/>
  <c r="N30" i="14"/>
  <c r="M30" i="14"/>
  <c r="H30" i="14"/>
  <c r="G30" i="14"/>
  <c r="F30" i="14"/>
  <c r="E26" i="14"/>
  <c r="E25" i="14"/>
  <c r="E24" i="14"/>
  <c r="E23" i="14"/>
  <c r="M22" i="14"/>
  <c r="N22" i="14"/>
  <c r="H22" i="14"/>
  <c r="G22" i="14"/>
  <c r="F22" i="14"/>
  <c r="E18" i="14"/>
  <c r="E17" i="14"/>
  <c r="E16" i="14"/>
  <c r="E15" i="14"/>
  <c r="N14" i="14"/>
  <c r="M14" i="14"/>
  <c r="H14" i="14"/>
  <c r="G14" i="14"/>
  <c r="F14" i="14"/>
  <c r="H32" i="19" l="1"/>
  <c r="H29" i="19" s="1"/>
  <c r="H9" i="19"/>
  <c r="E375" i="14"/>
  <c r="E277" i="14"/>
  <c r="G198" i="15"/>
  <c r="E80" i="15"/>
  <c r="G119" i="15"/>
  <c r="H577" i="14"/>
  <c r="N275" i="14"/>
  <c r="N431" i="14"/>
  <c r="N486" i="14"/>
  <c r="E524" i="14"/>
  <c r="G520" i="14"/>
  <c r="N145" i="15"/>
  <c r="H119" i="15"/>
  <c r="E148" i="15"/>
  <c r="F119" i="15"/>
  <c r="E149" i="15"/>
  <c r="E31" i="19"/>
  <c r="F309" i="14"/>
  <c r="M309" i="14"/>
  <c r="E490" i="14"/>
  <c r="N309" i="14"/>
  <c r="E32" i="15"/>
  <c r="E29" i="15" s="1"/>
  <c r="F158" i="15"/>
  <c r="E33" i="19"/>
  <c r="E53" i="15"/>
  <c r="E15" i="15"/>
  <c r="H201" i="15"/>
  <c r="E313" i="14"/>
  <c r="H200" i="15"/>
  <c r="H576" i="14"/>
  <c r="H77" i="15"/>
  <c r="M198" i="15"/>
  <c r="N29" i="15"/>
  <c r="H198" i="15"/>
  <c r="E27" i="15"/>
  <c r="G201" i="15"/>
  <c r="E22" i="19"/>
  <c r="E19" i="19" s="1"/>
  <c r="M578" i="14"/>
  <c r="E142" i="14"/>
  <c r="N200" i="15"/>
  <c r="M132" i="15"/>
  <c r="E120" i="15"/>
  <c r="M199" i="15"/>
  <c r="N201" i="15"/>
  <c r="G199" i="15"/>
  <c r="E487" i="14"/>
  <c r="E310" i="14"/>
  <c r="E280" i="14"/>
  <c r="E150" i="14"/>
  <c r="N110" i="14"/>
  <c r="E491" i="14"/>
  <c r="N322" i="14"/>
  <c r="E311" i="14"/>
  <c r="E102" i="14"/>
  <c r="E203" i="14"/>
  <c r="E267" i="14"/>
  <c r="E126" i="14"/>
  <c r="E522" i="14"/>
  <c r="E279" i="14"/>
  <c r="E94" i="14"/>
  <c r="E383" i="14"/>
  <c r="M110" i="14"/>
  <c r="E259" i="14"/>
  <c r="M457" i="14"/>
  <c r="M520" i="14"/>
  <c r="E113" i="14"/>
  <c r="E110" i="14" s="1"/>
  <c r="H12" i="14"/>
  <c r="N199" i="15"/>
  <c r="H199" i="15"/>
  <c r="F198" i="15"/>
  <c r="M201" i="15"/>
  <c r="F201" i="15"/>
  <c r="E123" i="15"/>
  <c r="M119" i="15"/>
  <c r="M200" i="15"/>
  <c r="G200" i="15"/>
  <c r="F200" i="15"/>
  <c r="E124" i="15"/>
  <c r="E121" i="15"/>
  <c r="F199" i="15"/>
  <c r="N198" i="15"/>
  <c r="E111" i="15"/>
  <c r="E22" i="14"/>
  <c r="E30" i="14"/>
  <c r="F499" i="14"/>
  <c r="E501" i="14"/>
  <c r="G444" i="14"/>
  <c r="E446" i="14"/>
  <c r="J19" i="19"/>
  <c r="J12" i="19"/>
  <c r="J32" i="19" s="1"/>
  <c r="I29" i="19"/>
  <c r="G29" i="19"/>
  <c r="E30" i="19"/>
  <c r="F29" i="19"/>
  <c r="E24" i="19"/>
  <c r="G9" i="19"/>
  <c r="E11" i="19"/>
  <c r="E13" i="19"/>
  <c r="E14" i="19"/>
  <c r="E10" i="19"/>
  <c r="I9" i="19"/>
  <c r="F9" i="19"/>
  <c r="E175" i="15"/>
  <c r="E176" i="15"/>
  <c r="G171" i="15"/>
  <c r="F171" i="15"/>
  <c r="N171" i="15"/>
  <c r="M171" i="15"/>
  <c r="E173" i="15"/>
  <c r="E172" i="15"/>
  <c r="H171" i="15"/>
  <c r="E174" i="15"/>
  <c r="E162" i="15"/>
  <c r="E161" i="15"/>
  <c r="E160" i="15"/>
  <c r="E163" i="15"/>
  <c r="M158" i="15"/>
  <c r="N158" i="15"/>
  <c r="E159" i="15"/>
  <c r="H158" i="15"/>
  <c r="E147" i="15"/>
  <c r="G145" i="15"/>
  <c r="F145" i="15"/>
  <c r="E150" i="15"/>
  <c r="H145" i="15"/>
  <c r="M145" i="15"/>
  <c r="E146" i="15"/>
  <c r="E136" i="15"/>
  <c r="H132" i="15"/>
  <c r="E137" i="15"/>
  <c r="E135" i="15"/>
  <c r="E134" i="15"/>
  <c r="N132" i="15"/>
  <c r="G132" i="15"/>
  <c r="F132" i="15"/>
  <c r="E133" i="15"/>
  <c r="E122" i="15"/>
  <c r="E119" i="15" s="1"/>
  <c r="N119" i="15"/>
  <c r="E92" i="15"/>
  <c r="E103" i="15"/>
  <c r="E94" i="15"/>
  <c r="H90" i="15"/>
  <c r="E93" i="15"/>
  <c r="N90" i="15"/>
  <c r="M90" i="15"/>
  <c r="E95" i="15"/>
  <c r="E91" i="15"/>
  <c r="G90" i="15"/>
  <c r="F90" i="15"/>
  <c r="E81" i="15"/>
  <c r="E82" i="15"/>
  <c r="E79" i="15"/>
  <c r="M77" i="15"/>
  <c r="N77" i="15"/>
  <c r="G77" i="15"/>
  <c r="E78" i="15"/>
  <c r="F77" i="15"/>
  <c r="E61" i="15"/>
  <c r="E45" i="15"/>
  <c r="E28" i="15"/>
  <c r="E37" i="15"/>
  <c r="H24" i="15"/>
  <c r="M24" i="15"/>
  <c r="G24" i="15"/>
  <c r="E26" i="15"/>
  <c r="N24" i="15"/>
  <c r="E25" i="15"/>
  <c r="F24" i="15"/>
  <c r="G11" i="15"/>
  <c r="E13" i="15"/>
  <c r="N11" i="15"/>
  <c r="E14" i="15"/>
  <c r="E16" i="15"/>
  <c r="M11" i="15"/>
  <c r="E12" i="15"/>
  <c r="H11" i="15"/>
  <c r="F11" i="15"/>
  <c r="E549" i="14"/>
  <c r="F546" i="14"/>
  <c r="E551" i="14"/>
  <c r="E559" i="14"/>
  <c r="G546" i="14"/>
  <c r="E550" i="14"/>
  <c r="H546" i="14"/>
  <c r="E548" i="14"/>
  <c r="E567" i="14"/>
  <c r="E536" i="14"/>
  <c r="E535" i="14"/>
  <c r="G533" i="14"/>
  <c r="N533" i="14"/>
  <c r="E538" i="14"/>
  <c r="E523" i="14"/>
  <c r="N520" i="14"/>
  <c r="E525" i="14"/>
  <c r="M499" i="14"/>
  <c r="E512" i="14"/>
  <c r="E503" i="14"/>
  <c r="N499" i="14"/>
  <c r="E502" i="14"/>
  <c r="E504" i="14"/>
  <c r="F486" i="14"/>
  <c r="H486" i="14"/>
  <c r="E489" i="14"/>
  <c r="E478" i="14"/>
  <c r="F457" i="14"/>
  <c r="G457" i="14"/>
  <c r="E460" i="14"/>
  <c r="E461" i="14"/>
  <c r="E470" i="14"/>
  <c r="E462" i="14"/>
  <c r="E458" i="14"/>
  <c r="E449" i="14"/>
  <c r="H444" i="14"/>
  <c r="E448" i="14"/>
  <c r="F444" i="14"/>
  <c r="E447" i="14"/>
  <c r="E433" i="14"/>
  <c r="E432" i="14"/>
  <c r="E436" i="14"/>
  <c r="E435" i="14"/>
  <c r="F431" i="14"/>
  <c r="E423" i="14"/>
  <c r="E415" i="14"/>
  <c r="F351" i="14"/>
  <c r="E391" i="14"/>
  <c r="E355" i="14"/>
  <c r="E367" i="14"/>
  <c r="G351" i="14"/>
  <c r="E354" i="14"/>
  <c r="E356" i="14"/>
  <c r="N351" i="14"/>
  <c r="M351" i="14"/>
  <c r="E343" i="14"/>
  <c r="H322" i="14"/>
  <c r="E335" i="14"/>
  <c r="M322" i="14"/>
  <c r="F322" i="14"/>
  <c r="E325" i="14"/>
  <c r="E326" i="14"/>
  <c r="H579" i="14"/>
  <c r="E327" i="14"/>
  <c r="E292" i="14"/>
  <c r="N288" i="14"/>
  <c r="E301" i="14"/>
  <c r="M288" i="14"/>
  <c r="E290" i="14"/>
  <c r="E293" i="14"/>
  <c r="E291" i="14"/>
  <c r="E278" i="14"/>
  <c r="M576" i="14"/>
  <c r="F26" i="22" s="1"/>
  <c r="H275" i="14"/>
  <c r="G576" i="14"/>
  <c r="E251" i="14"/>
  <c r="F576" i="14"/>
  <c r="E243" i="14"/>
  <c r="N190" i="14"/>
  <c r="N579" i="14"/>
  <c r="E235" i="14"/>
  <c r="E227" i="14"/>
  <c r="F578" i="14"/>
  <c r="F577" i="14"/>
  <c r="G578" i="14"/>
  <c r="G577" i="14"/>
  <c r="D29" i="22" s="1"/>
  <c r="E211" i="14"/>
  <c r="G579" i="14"/>
  <c r="F579" i="14"/>
  <c r="M579" i="14"/>
  <c r="M190" i="14"/>
  <c r="N578" i="14"/>
  <c r="N577" i="14"/>
  <c r="G29" i="22" s="1"/>
  <c r="M577" i="14"/>
  <c r="E219" i="14"/>
  <c r="N576" i="14"/>
  <c r="G26" i="22" s="1"/>
  <c r="E182" i="14"/>
  <c r="E174" i="14"/>
  <c r="E166" i="14"/>
  <c r="E158" i="14"/>
  <c r="E62" i="14"/>
  <c r="E54" i="14"/>
  <c r="E46" i="14"/>
  <c r="E134" i="14"/>
  <c r="M546" i="14"/>
  <c r="N546" i="14"/>
  <c r="E547" i="14"/>
  <c r="M533" i="14"/>
  <c r="E537" i="14"/>
  <c r="H533" i="14"/>
  <c r="E534" i="14"/>
  <c r="F533" i="14"/>
  <c r="H520" i="14"/>
  <c r="F520" i="14"/>
  <c r="E521" i="14"/>
  <c r="H499" i="14"/>
  <c r="E500" i="14"/>
  <c r="G499" i="14"/>
  <c r="E488" i="14"/>
  <c r="G486" i="14"/>
  <c r="E459" i="14"/>
  <c r="H457" i="14"/>
  <c r="N444" i="14"/>
  <c r="M444" i="14"/>
  <c r="E445" i="14"/>
  <c r="E434" i="14"/>
  <c r="H431" i="14"/>
  <c r="G431" i="14"/>
  <c r="E353" i="14"/>
  <c r="E352" i="14"/>
  <c r="H351" i="14"/>
  <c r="E324" i="14"/>
  <c r="E323" i="14"/>
  <c r="G322" i="14"/>
  <c r="G309" i="14"/>
  <c r="E314" i="14"/>
  <c r="E312" i="14"/>
  <c r="H309" i="14"/>
  <c r="H288" i="14"/>
  <c r="E289" i="14"/>
  <c r="F288" i="14"/>
  <c r="G288" i="14"/>
  <c r="G275" i="14"/>
  <c r="E276" i="14"/>
  <c r="F275" i="14"/>
  <c r="G190" i="14"/>
  <c r="E193" i="14"/>
  <c r="E195" i="14"/>
  <c r="E192" i="14"/>
  <c r="E191" i="14"/>
  <c r="E194" i="14"/>
  <c r="F190" i="14"/>
  <c r="H190" i="14"/>
  <c r="E118" i="14"/>
  <c r="E86" i="14"/>
  <c r="M9" i="14"/>
  <c r="E78" i="14"/>
  <c r="E38" i="14"/>
  <c r="E13" i="14"/>
  <c r="N9" i="14"/>
  <c r="E11" i="14"/>
  <c r="E14" i="14"/>
  <c r="G9" i="14"/>
  <c r="E10" i="14"/>
  <c r="F9" i="14"/>
  <c r="E32" i="19" l="1"/>
  <c r="E29" i="19" s="1"/>
  <c r="E309" i="14"/>
  <c r="F29" i="22"/>
  <c r="F28" i="22"/>
  <c r="C26" i="22"/>
  <c r="G27" i="22"/>
  <c r="D28" i="22"/>
  <c r="G28" i="22"/>
  <c r="E28" i="22"/>
  <c r="E486" i="14"/>
  <c r="H197" i="15"/>
  <c r="H578" i="14"/>
  <c r="E27" i="22" s="1"/>
  <c r="F27" i="22"/>
  <c r="E29" i="22"/>
  <c r="C29" i="22"/>
  <c r="E199" i="15"/>
  <c r="E26" i="22"/>
  <c r="E201" i="15"/>
  <c r="C28" i="22"/>
  <c r="N197" i="15"/>
  <c r="C27" i="22"/>
  <c r="H9" i="14"/>
  <c r="E12" i="14"/>
  <c r="E9" i="14" s="1"/>
  <c r="G197" i="15"/>
  <c r="F197" i="15"/>
  <c r="E198" i="15"/>
  <c r="D26" i="22"/>
  <c r="M197" i="15"/>
  <c r="D27" i="22"/>
  <c r="E200" i="15"/>
  <c r="E12" i="19"/>
  <c r="E9" i="19" s="1"/>
  <c r="J9" i="19"/>
  <c r="J29" i="19"/>
  <c r="E171" i="15"/>
  <c r="E158" i="15"/>
  <c r="E145" i="15"/>
  <c r="E132" i="15"/>
  <c r="E90" i="15"/>
  <c r="E77" i="15"/>
  <c r="E24" i="15"/>
  <c r="E11" i="15"/>
  <c r="E546" i="14"/>
  <c r="E520" i="14"/>
  <c r="E499" i="14"/>
  <c r="E457" i="14"/>
  <c r="E444" i="14"/>
  <c r="E431" i="14"/>
  <c r="E322" i="14"/>
  <c r="E288" i="14"/>
  <c r="E275" i="14"/>
  <c r="G575" i="14"/>
  <c r="F575" i="14"/>
  <c r="E579" i="14"/>
  <c r="M575" i="14"/>
  <c r="N575" i="14"/>
  <c r="E577" i="14"/>
  <c r="E576" i="14"/>
  <c r="E533" i="14"/>
  <c r="E351" i="14"/>
  <c r="E190" i="14"/>
  <c r="F30" i="22" l="1"/>
  <c r="G30" i="22"/>
  <c r="B28" i="22"/>
  <c r="B29" i="22"/>
  <c r="H575" i="14"/>
  <c r="E578" i="14"/>
  <c r="E575" i="14" s="1"/>
  <c r="E30" i="22"/>
  <c r="B26" i="22"/>
  <c r="C30" i="22"/>
  <c r="D30" i="22"/>
  <c r="E197" i="15"/>
  <c r="B27" i="22"/>
  <c r="B30" i="22" l="1"/>
</calcChain>
</file>

<file path=xl/comments1.xml><?xml version="1.0" encoding="utf-8"?>
<comments xmlns="http://schemas.openxmlformats.org/spreadsheetml/2006/main">
  <authors>
    <author>GerasimenkoEV</author>
  </authors>
  <commentList>
    <comment ref="B14" authorId="0" shapeId="0">
      <text>
        <r>
          <rPr>
            <b/>
            <sz val="9"/>
            <color indexed="81"/>
            <rFont val="Tahoma"/>
            <family val="2"/>
            <charset val="204"/>
          </rPr>
          <t>GerasimenkoEV:</t>
        </r>
        <r>
          <rPr>
            <sz val="9"/>
            <color indexed="81"/>
            <rFont val="Tahoma"/>
            <family val="2"/>
            <charset val="204"/>
          </rPr>
          <t xml:space="preserve">
с 2025 года мероприятие в 18 МП
</t>
        </r>
      </text>
    </comment>
    <comment ref="B219" authorId="0" shapeId="0">
      <text>
        <r>
          <rPr>
            <b/>
            <sz val="9"/>
            <color indexed="81"/>
            <rFont val="Tahoma"/>
            <family val="2"/>
            <charset val="204"/>
          </rPr>
          <t>GerasimenkoEV:</t>
        </r>
        <r>
          <rPr>
            <sz val="9"/>
            <color indexed="81"/>
            <rFont val="Tahoma"/>
            <family val="2"/>
            <charset val="204"/>
          </rPr>
          <t xml:space="preserve">
нет финансирования с 2025 года
</t>
        </r>
      </text>
    </comment>
    <comment ref="B444" authorId="0" shapeId="0">
      <text>
        <r>
          <rPr>
            <b/>
            <sz val="9"/>
            <color indexed="81"/>
            <rFont val="Tahoma"/>
            <family val="2"/>
            <charset val="204"/>
          </rPr>
          <t>GerasimenkoEV:</t>
        </r>
        <r>
          <rPr>
            <sz val="9"/>
            <color indexed="81"/>
            <rFont val="Tahoma"/>
            <family val="2"/>
            <charset val="204"/>
          </rPr>
          <t xml:space="preserve">
Реализация мероприятия 2023-2024 годы</t>
        </r>
      </text>
    </comment>
    <comment ref="B457" authorId="0" shapeId="0">
      <text>
        <r>
          <rPr>
            <b/>
            <sz val="9"/>
            <color indexed="81"/>
            <rFont val="Tahoma"/>
            <family val="2"/>
            <charset val="204"/>
          </rPr>
          <t>GerasimenkoEV:</t>
        </r>
        <r>
          <rPr>
            <sz val="9"/>
            <color indexed="81"/>
            <rFont val="Tahoma"/>
            <family val="2"/>
            <charset val="204"/>
          </rPr>
          <t xml:space="preserve">
Реализация мероприятий 2023- 2024 годы
</t>
        </r>
      </text>
    </comment>
    <comment ref="B504" authorId="0" shapeId="0">
      <text>
        <r>
          <rPr>
            <b/>
            <sz val="9"/>
            <color indexed="81"/>
            <rFont val="Tahoma"/>
            <family val="2"/>
            <charset val="204"/>
          </rPr>
          <t>GerasimenkoEV:</t>
        </r>
        <r>
          <rPr>
            <sz val="9"/>
            <color indexed="81"/>
            <rFont val="Tahoma"/>
            <family val="2"/>
            <charset val="204"/>
          </rPr>
          <t xml:space="preserve">
Реализация мероприятия 2023-2024 годы
</t>
        </r>
      </text>
    </comment>
    <comment ref="B520" authorId="0" shapeId="0">
      <text>
        <r>
          <rPr>
            <b/>
            <sz val="9"/>
            <color indexed="81"/>
            <rFont val="Tahoma"/>
            <family val="2"/>
            <charset val="204"/>
          </rPr>
          <t>GerasimenkoEV:</t>
        </r>
        <r>
          <rPr>
            <sz val="9"/>
            <color indexed="81"/>
            <rFont val="Tahoma"/>
            <family val="2"/>
            <charset val="204"/>
          </rPr>
          <t xml:space="preserve">
Реализация мероприятия 2024 год</t>
        </r>
      </text>
    </comment>
    <comment ref="B546" authorId="0" shapeId="0">
      <text>
        <r>
          <rPr>
            <b/>
            <sz val="9"/>
            <color indexed="81"/>
            <rFont val="Tahoma"/>
            <family val="2"/>
            <charset val="204"/>
          </rPr>
          <t>GerasimenkoEV:</t>
        </r>
        <r>
          <rPr>
            <sz val="9"/>
            <color indexed="81"/>
            <rFont val="Tahoma"/>
            <family val="2"/>
            <charset val="204"/>
          </rPr>
          <t xml:space="preserve">
Реализация мероприятия 2025-2026 годы
</t>
        </r>
      </text>
    </comment>
  </commentList>
</comments>
</file>

<file path=xl/sharedStrings.xml><?xml version="1.0" encoding="utf-8"?>
<sst xmlns="http://schemas.openxmlformats.org/spreadsheetml/2006/main" count="2646" uniqueCount="556">
  <si>
    <t>Средства бюджета Московской области</t>
  </si>
  <si>
    <t>Средства федерального бюджета</t>
  </si>
  <si>
    <t>Внебюджетные источники</t>
  </si>
  <si>
    <t>2025 год</t>
  </si>
  <si>
    <t>2024 год</t>
  </si>
  <si>
    <t>2023 год</t>
  </si>
  <si>
    <t>Источники финансирования</t>
  </si>
  <si>
    <t>1.1</t>
  </si>
  <si>
    <t>1.2</t>
  </si>
  <si>
    <t>1.3</t>
  </si>
  <si>
    <t>1.4</t>
  </si>
  <si>
    <t>1.5</t>
  </si>
  <si>
    <t>1.6</t>
  </si>
  <si>
    <t>2.1</t>
  </si>
  <si>
    <t>2.2</t>
  </si>
  <si>
    <t>2.3</t>
  </si>
  <si>
    <t>2.4</t>
  </si>
  <si>
    <t>2.5</t>
  </si>
  <si>
    <t>3.1</t>
  </si>
  <si>
    <t>№ п/п</t>
  </si>
  <si>
    <t>Итого</t>
  </si>
  <si>
    <t>Средства бюджета муниципального образования</t>
  </si>
  <si>
    <t>Мероприятие подпрограммы</t>
  </si>
  <si>
    <t>Сроки исполнения мероприятия</t>
  </si>
  <si>
    <t>Объем финансирования по годам (тыс. руб.)</t>
  </si>
  <si>
    <t>Ответственный за выполнение мероприятия подпрограммы</t>
  </si>
  <si>
    <t xml:space="preserve">Средства бюджета Московской области </t>
  </si>
  <si>
    <t xml:space="preserve"> Итого </t>
  </si>
  <si>
    <t>Всего, (тыс. руб.)</t>
  </si>
  <si>
    <t>4.1</t>
  </si>
  <si>
    <t>Основное мероприятие 01. Создание условий для реализации полномочий органов местного самоуправления</t>
  </si>
  <si>
    <t>Мероприятие 01.03. Мероприятия в сфере образования</t>
  </si>
  <si>
    <t>4</t>
  </si>
  <si>
    <t xml:space="preserve">Основное мероприятие 01. 
Финансовое обеспечение деятельности образовательных организаций
</t>
  </si>
  <si>
    <t xml:space="preserve">Основное мероприятие 02. 
Реализация  федеральных государственных образовательных стандартов   общего образования, в том числе мероприятий  по нормативному правовому и методическому сопровождению, обновлению содержания и технологий образования
</t>
  </si>
  <si>
    <t>Основное мероприятие 04. 
Обеспечение и проведение государственной итоговой аттестации обучающихся, освоивших образовательные программы основного общего и среднего общего образования, в том числе в форме единого государственного экзамена</t>
  </si>
  <si>
    <t>Мероприятие Е1.03.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</si>
  <si>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Основное мероприятие 01.
Реализация «пилотных проектов» обновления содержания и технологий дополнительного образования, воспитания, психолого-педагогического сопровождения детей</t>
  </si>
  <si>
    <t>Мероприятие 02.01.
Компенсация проезда к месту учебы и обратно отдельным категориям обучающихся по очной форме обучения муниципальных общеобразовательных организаций</t>
  </si>
  <si>
    <t>Мероприятие Е1.02.
Обеспечение условий для функционирования центров образования естественно-научной и технологической направленностей</t>
  </si>
  <si>
    <t>Мероприятие Р2.02.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</si>
  <si>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Мероприятие 02.02. 
Приобретение автобусов для доставки обучающихся в общеобразовательные организации, расположенные в сельских населенных пунктах</t>
  </si>
  <si>
    <t xml:space="preserve">Основное мероприятие 08. 
Модернизация школьных систем образования в рамках государственной программы Российской Федерации «Развитие образования»
 </t>
  </si>
  <si>
    <t>Мероприятие 08.01. 
Проведение работ по капитальному ремонту зданий региональных (муниципальных) общеобразовательных организаций</t>
  </si>
  <si>
    <t>Мероприятие 08.02. 
Оснащение отремонтированных зданий общеобразовательных организаций средствами обучения и воспитания</t>
  </si>
  <si>
    <t>Мероприятие 08.03. 
Разработка проектно-сметной документации на проведение капитального ремонта зданий муниципальных общеобразовательных организаций</t>
  </si>
  <si>
    <t>Мероприятие 08.04. 
Благоустройство территорий муниципальных общеобразовательных организаций, в зданиях которых выполнен капитальный ремонт</t>
  </si>
  <si>
    <t>Мероприятие 08.05. 
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</si>
  <si>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Мероприятие 08.06
Обеспечение повышения квалификации/профессиональной переподготовки учителей, осуществляющих учебный процесс в объектах капитального ремонта, сверх минимальных требований, установленных законодательством, и (или) обучения управленческих команд, состоящих из представителей администраций и педагогических работников объектов капитального ремонта</t>
  </si>
  <si>
    <t>2</t>
  </si>
  <si>
    <t>5</t>
  </si>
  <si>
    <t>5.1</t>
  </si>
  <si>
    <t>6</t>
  </si>
  <si>
    <t>6.1</t>
  </si>
  <si>
    <t>7</t>
  </si>
  <si>
    <t>7.1</t>
  </si>
  <si>
    <t>8</t>
  </si>
  <si>
    <t>9.1</t>
  </si>
  <si>
    <t>1</t>
  </si>
  <si>
    <t>Основное мероприятие 07.  
Проведение капитального ремонта объектов дошкольного образования, закупка оборудования</t>
  </si>
  <si>
    <t xml:space="preserve">Мероприятие 07.01.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t>
  </si>
  <si>
    <t>Мероприятие Е2.01.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</si>
  <si>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1.8</t>
  </si>
  <si>
    <t>Всего</t>
  </si>
  <si>
    <t>Итого 2023 год</t>
  </si>
  <si>
    <t>2026 год</t>
  </si>
  <si>
    <t>2027 год</t>
  </si>
  <si>
    <t xml:space="preserve">(наименование результата 1 выполнения мероприятия, ед.измерения)
</t>
  </si>
  <si>
    <t>Мероприятие Е1.01.
Создание детского технопарка «Кванториум»</t>
  </si>
  <si>
    <t>Финансирование в пределах предусмотренных  средств</t>
  </si>
  <si>
    <t>Мероприятие 01.01. Обеспечение деятельности муниципальных органов – учреждения в сфере образования</t>
  </si>
  <si>
    <t>Основное мероприятие 02.
Финансовое обеспечение деятельности организаций дополнительного образования</t>
  </si>
  <si>
    <t>Мероприятие 01.01. Стипендии в области образования, культуры и искусства (юные дарования, одаренные дети)</t>
  </si>
  <si>
    <t>Мероприятие  Е4.01.
Создание центров цифрового образования детей</t>
  </si>
  <si>
    <t>Мероприятие 04.01.
Расходы на обеспечение деятельности (оказание услуг) муниципальных учреждений - общеобразовательные организации, оказывающие услуги дошкольного, начального общего, основного общего, среднего общего образования</t>
  </si>
  <si>
    <t xml:space="preserve">Основное мероприятие Е2: 
Федеральный проект «Успех каждого ребенка» </t>
  </si>
  <si>
    <t xml:space="preserve">Основное мероприятие 50.
Мероприятия по повышению финансовой грамотности </t>
  </si>
  <si>
    <t>Мероприятие 50.01.
Участие обучающихся общеобразовательных организаций во Всероссийских, межрегиональных, муниципальных мероприятиях по финансовой грамотности, в том числе в формате онлайн</t>
  </si>
  <si>
    <t>Мероприятие 02.08.
Организация бесплатного горячего питания обучающихся, получающих начальное общее образование в муниципальных образовательных организациях</t>
  </si>
  <si>
    <t>Мероприятие 02.13. 
Создание и содержание дополнительных мест для детей в возрасте от 1,5 до 7 лет в организациях, осуществляющих присмотр и уход за детьми</t>
  </si>
  <si>
    <t>Мероприятие 01.10 
Финансовое обеспечение выплаты компенсации родительской платы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</si>
  <si>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Мероприятие 02.04. Мероприятия в сфере дополнительного  образования</t>
  </si>
  <si>
    <t>Мероприятие 08.07. 
Обновление в объектах капитального ремонта 100% учебников и учебных пособий, не позволяющих их дальнейшее использование в образовательном процессе по причинам ветхости и дефектности</t>
  </si>
  <si>
    <t>Мероприятие Р2.01. 
Государственная поддержка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t>
  </si>
  <si>
    <t>Подпрограмма 1 «Общее образование»</t>
  </si>
  <si>
    <t>Подпрограмма 2 «Дополнительное образование, воспитание и психолого-социальное сопровождение детей»</t>
  </si>
  <si>
    <t>МУНИЦИПАЛЬНАЯ ПРОГРАММА</t>
  </si>
  <si>
    <t>1. Паспорт муниципальной программы</t>
  </si>
  <si>
    <t>Координатор муниципальной программы</t>
  </si>
  <si>
    <t>Муниципальный заказчик программы</t>
  </si>
  <si>
    <t>Цели муниципальной программы</t>
  </si>
  <si>
    <t>Перечень подпрограмм</t>
  </si>
  <si>
    <t>Расходы (тыс. руб.) муниципальной программы, в том числе по годам:</t>
  </si>
  <si>
    <t>Средства бюджета муниципального образования Московской области</t>
  </si>
  <si>
    <t>Внебюджетные средства</t>
  </si>
  <si>
    <t>Всего, в том числе по годам:</t>
  </si>
  <si>
    <t>Подпрограмма 4 «Обеспечивающая подпрограмма»</t>
  </si>
  <si>
    <t>Муниципальные заказчики программы</t>
  </si>
  <si>
    <t xml:space="preserve">Краткая характеристика подпрограмм
</t>
  </si>
  <si>
    <t>1.9</t>
  </si>
  <si>
    <t>1.10</t>
  </si>
  <si>
    <t>Мероприятие 01.02.
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t>
  </si>
  <si>
    <t>Мероприятие 03.01
Выполнение работ по обеспечению пожарной безопасности в муниципальных образовательных организациях</t>
  </si>
  <si>
    <t>Основное мероприятие 03.
Повышение степени пожарной безопасности</t>
  </si>
  <si>
    <t>13</t>
  </si>
  <si>
    <t>3</t>
  </si>
  <si>
    <t>9</t>
  </si>
  <si>
    <t>10</t>
  </si>
  <si>
    <t>11</t>
  </si>
  <si>
    <t>12</t>
  </si>
  <si>
    <t xml:space="preserve">2.   Краткая характеристика сферы реализации муниципальной программы, в том числе формулировка основных проблем в указанной сфере, описание целей муниципальной программы (объем раздела не должен превышать трех страниц машинописного текста)
</t>
  </si>
  <si>
    <t xml:space="preserve">3.  Инерционный прогноз развития соответствующей сферы реализации муниципальной программы с учетом ранее достигнутых результатов, а также предложения по решению проблем в указанной сфере (объем раздела не должен превышать трех страниц машинописного текста)
</t>
  </si>
  <si>
    <t xml:space="preserve">Доля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муниципальных дошкольных и общеобразовательных организациях, в общей численности обучающихся в муниципальных дошкольных и общеобразовательных организациях, %
</t>
  </si>
  <si>
    <t>Доля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частных дошкольных и общеобразовательных организациях, в общей численности обучающихся в частных дошкольных и общеобразовательных организациях, %</t>
  </si>
  <si>
    <t xml:space="preserve">Выплачена компенсация за проезд отдельным категориям обучающихся по очной форме обучения муниципальных общеобразовательных организаций в общем  числе обратившихся, %
</t>
  </si>
  <si>
    <t>Приобретены автобусы для доставки обучающихся в общеобразовательные организации, расположенные в сельских населенных пунктах, шт.</t>
  </si>
  <si>
    <t xml:space="preserve">Доля детодней, в которые отдельные категории обучающихся муниципальных общеобразовательных организаций в Московской области получали бесплатное питание, от общего количества детодней,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 %
</t>
  </si>
  <si>
    <t>Обеспечено содержание созданных дополнительных мест для детей в возрасте от 1,5 до 7 лет в организациях, осуществляющих присмотр и уход за детьми, место</t>
  </si>
  <si>
    <t xml:space="preserve">Проведен капитальный ремонт дошкольных образовательных организаций, шт.
</t>
  </si>
  <si>
    <t xml:space="preserve">Выполнены в полном объеме мероприятия по капитальному ремонту общеобразовательных организаций, шт.
</t>
  </si>
  <si>
    <t xml:space="preserve">Обеспечено повышение квалификации/профессиональная переподготовка учителей, осуществляющих учебный процесс в объектах капитального ремонта, человек
</t>
  </si>
  <si>
    <t xml:space="preserve"> Проведено обновление учебников и учебных пособий, не позволяющих их дальнейшее использование в образовательном процессе по причинам ветхости и дефектности, в объектах капитального ремонта, шт.
</t>
  </si>
  <si>
    <t>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 шт.</t>
  </si>
  <si>
    <t xml:space="preserve">В Московской области реализованы дополнительные мероприятия по созданию центров образования естественно-научной и технологической направленностей, шт.
</t>
  </si>
  <si>
    <t>Обновлена материально-техническая база в организациях, осуществляющих образовательную деятельность исключительно по адаптированным основным общеобразовательным программам,  шт.</t>
  </si>
  <si>
    <t xml:space="preserve">Обновлена материально-техническая база для занятий детей физической культурой и спортом в общеобразовательных организациях, расположенных в сельской местности и малых городах, шт.
</t>
  </si>
  <si>
    <t xml:space="preserve">Доля воспитанников в частных дошкольных образовательных организациях,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обеспеченных содержанием, в общей численности воспитанников, зачисленных  в частные дошкольные образовательные организации, частные общеобразовательные организации и к индивидуальным предпринимателям, осуществляющим образовательную деятельность по основным общеобразовательным программам дошкольного образования, посредством информационной системы управления дошкольными образовательными организациями Московской области, %
</t>
  </si>
  <si>
    <t>Произведены выплаты в области образования, культуры и искусства (юные дарования, одаренные дети), человек</t>
  </si>
  <si>
    <t>Основное мероприятие 05.
Повышение степени пожарной безопасности</t>
  </si>
  <si>
    <t>Мероприятие 05.01.
Выполнение работ по обеспечению пожарной безопасности в муниципальных организациях дополнительного образования</t>
  </si>
  <si>
    <t>Созданы центры цифрового образования детей "IT-куб", шт.</t>
  </si>
  <si>
    <t xml:space="preserve">Созданы детские технопарки «Кванториум», шт.
</t>
  </si>
  <si>
    <t xml:space="preserve">Общеобразовательные организации приняли участие в мероприятиях по финансовой грамотности, шт.
</t>
  </si>
  <si>
    <t>Обеспечено финансирование муниципальных организаций дополнительного образования, шт.</t>
  </si>
  <si>
    <t xml:space="preserve">В муниципальных образовательных организациях дополнительного образования улучшена материально-техническая база, шт.
</t>
  </si>
  <si>
    <t>Проведены работы в муниципальных общеобразовательных организациях для обеспечения пожарной безопасности шт.</t>
  </si>
  <si>
    <t>10.1</t>
  </si>
  <si>
    <t>Мероприятие 08.08 Устройство спортивных и детских площадок на территории муниципальных общеобразовательных организаций</t>
  </si>
  <si>
    <t xml:space="preserve">
Осуществлено устройство спортивных и детских площадок на территории муниципальных общеобразовательных организаций, шт.</t>
  </si>
  <si>
    <t>Мероприятие EB.01.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</si>
  <si>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11.1</t>
  </si>
  <si>
    <t>6.2</t>
  </si>
  <si>
    <t>Мероприятие 06.01.
Предоставление добровольных имущественных взносов на обеспечение деятельности общеобразовательных организаций</t>
  </si>
  <si>
    <t>4.</t>
  </si>
  <si>
    <t>7.8</t>
  </si>
  <si>
    <t>Мероприятие 01.02. Обеспечение деятельности прочих учреждений образования (межшкольные учебные комбинаты, хозяйственные эксплуатационные конторы, методические кабинеты и др.)</t>
  </si>
  <si>
    <t>Мероприятие 01.03.
Обеспечение условий для функционирования центров образования естественно-научной и технологической направленностей за счет средств местного бюджета</t>
  </si>
  <si>
    <t>Мероприятие 01.07.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</si>
  <si>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Мероприятие 07.02.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t>
  </si>
  <si>
    <t>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 ед.</t>
  </si>
  <si>
    <t xml:space="preserve">Созданы комфортные условия для реализации современных образовательных программ в зданиях муниципальных общеобразовательных организаций, ед.
</t>
  </si>
  <si>
    <t xml:space="preserve">Оснащены средствами обучения и воспитания отремонтированные здания общеобразовательных организаций, ед.
</t>
  </si>
  <si>
    <t xml:space="preserve">Разработана проектно-сметная документация на проведение капитального ремонта зданий муниципальных общеобразовательных организаций в Московской области, ед.
</t>
  </si>
  <si>
    <t xml:space="preserve">Благоустроены территорий  муниципальных общеобразовательных организаций, ед.
</t>
  </si>
  <si>
    <t xml:space="preserve">Объекты капитального ремонта приведены в соответствие с требованиями, установленными законодательством по антитеррористической защищённости, ед.
</t>
  </si>
  <si>
    <t xml:space="preserve">Мероприятие Е1.01.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t>
  </si>
  <si>
    <t xml:space="preserve">Созданы дополнительные места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место
</t>
  </si>
  <si>
    <t>Мероприятие 04.01. 
Проведение капитального ремонта в муниципальных образовательных организациях дополнительного образования</t>
  </si>
  <si>
    <t xml:space="preserve">Проведен капитальный ремонт в муниципальных образовательных организациях дополнительного образования, шт.
</t>
  </si>
  <si>
    <t>1 квартал</t>
  </si>
  <si>
    <t>1 полугодие</t>
  </si>
  <si>
    <t>9 месяцев</t>
  </si>
  <si>
    <t>12 месяцев</t>
  </si>
  <si>
    <t>В том числе:</t>
  </si>
  <si>
    <t xml:space="preserve">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 ед.
</t>
  </si>
  <si>
    <t>Муниципальные общеобразовательные организации, в том числе структурные подразделения указанных организаций, оснащеныгосударственными символами Российской Федерации, ед.</t>
  </si>
  <si>
    <t>Мероприятие Е2.02.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</si>
  <si>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Созданы новые места в образовательных организациях различных типов для реализации дополнительных общеразвивающих программ всех направленностей (нарастающим итогом)
</t>
  </si>
  <si>
    <t xml:space="preserve">Доля отдельных категорий обучающихся по очной форме обучения в частных общеобразовательных организациях, обеспеченных питанием, к общему количеству обучающихся отдельных категорий обучающихся по очной форме обучения в частных общеобразовательных организациях, %
</t>
  </si>
  <si>
    <t>Мероприятие 04.03.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</si>
  <si>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Мероприятие 01.17
Расходы на обеспечение деятельности (оказание услуг) муниципальных учреждений – дошкольные образовательные организации</t>
  </si>
  <si>
    <t>Мероприятие 01.18
Укрепление материально-технической базы и проведение текущего ремонта учреждений дошкольного образования</t>
  </si>
  <si>
    <t>Мероприятие 01.19
Профессиональная физическая охрана муниципальных учреждений дошкольного образования</t>
  </si>
  <si>
    <t>Мероприятие 01.20
Мероприятия в сфере дошкольного образования</t>
  </si>
  <si>
    <t>Мероприятие 01.23
Профессиональная физическая охрана муниципальных учреждений в сфере общеобразовательных организаций</t>
  </si>
  <si>
    <t>Мероприятие 01.24
Организация питания обучающихся и воспитанников общеобразовательных организаций</t>
  </si>
  <si>
    <t>Мероприятие 01.25
Мероприятия в сфере образования</t>
  </si>
  <si>
    <t>Мероприятие 01.26
Оснащение и лицензирование медицинских кабинетов образовательных организаций</t>
  </si>
  <si>
    <t>Мероприятие 01.21
Расходы на обеспечение деятельности (оказание услуг) муниципальных учреждений – общеобразовательные организации, оказывающие услуги дошкольного, начального общего, основного общего, среднего общего образования</t>
  </si>
  <si>
    <t>Мероприятие 07.03. Приобретение (выкуп) нежилых помещений и земельного участка под размещение дошкольных групп для детей в возрасте от 2 месяцев до 7 лет за счет средств местного бюджета</t>
  </si>
  <si>
    <t>(наименование результата 1 выполнения мероприятия, ед.измерения)</t>
  </si>
  <si>
    <t>Мероприятие 04.02. Внедрение и обеспечение функционирования модели персонифицированного финансирования дополнительного образования детей</t>
  </si>
  <si>
    <t>Мероприятие 04.03 Методическое и информационное сопровождение участников системы персонифицированного финансирования дополнительного образования детей</t>
  </si>
  <si>
    <t>Мероприятие ЕВ.01. 
Оснащение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</si>
  <si>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Основное мероприятие 04.
Обеспечение функционирования модели персонифицированного финансирования дополнительного образования детей</t>
  </si>
  <si>
    <t>Мероприятие 01.22
Укрепление материально-технической базы, содержание имущества и проведение текущего ремонта общеобразовательных организаций</t>
  </si>
  <si>
    <t>8.</t>
  </si>
  <si>
    <t>Основное мероприятие 09. 
Обеспечение условий доступности для инвалидов объектов и предоставляемых услуг в сфере образования</t>
  </si>
  <si>
    <t>Мероприятие 09.01 Создание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условий для получения детьми-инвалидами качественного образования</t>
  </si>
  <si>
    <t>10.2</t>
  </si>
  <si>
    <t>10.3</t>
  </si>
  <si>
    <t>12.2</t>
  </si>
  <si>
    <t>Основное мероприятие Y4. 
Федеральный проект «Стимулирование спроса на отечественные беспилотные авиационные системы»</t>
  </si>
  <si>
    <t>Мероприятие Y4.01. 
Оснащение муниципальных образовательных организаций, реализующих основные общеобразовательные программы, за исключением образовательных программ дошкольного образования, и дополнительные образовательные программы, оборудованием для реализации образовательных процессов в сфере разработки, производства и эксплуатации беспилотных авиационных систем</t>
  </si>
  <si>
    <t>Мероприятие 03.05.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</si>
  <si>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Основное мероприятие 03. Обеспечение развития инновационной инфраструктуры общего образования</t>
  </si>
  <si>
    <t>2.8</t>
  </si>
  <si>
    <t>Мероприятие 02.19. Оснащение средствами обучения и воспитания муниципальных общеобразовательных организаций, здания которых построены за счет внебюджетных источников финансирования</t>
  </si>
  <si>
    <t>7.9</t>
  </si>
  <si>
    <t>Мероприятие 08.09. Устройство спортивных площадок на территории муниципальных общеобразовательных организаций</t>
  </si>
  <si>
    <t xml:space="preserve">Основное мероприятие Р2: 
Федеральный проект «Содействие занятости» </t>
  </si>
  <si>
    <r>
      <t xml:space="preserve">Мероприятие 01.08. Финансовое обеспечение получения </t>
    </r>
    <r>
      <rPr>
        <sz val="8"/>
        <color theme="1"/>
        <rFont val="Times New Roman"/>
        <family val="1"/>
        <charset val="204"/>
      </rPr>
      <t xml:space="preserve">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r>
  </si>
  <si>
    <t>Мероприятие 01.11. 
Выплата пособия и ежемесячных выплат педагогическим работникам муниципальных дошкольных и общеобразовательных организаций – молодым работникам и специалистам</t>
  </si>
  <si>
    <t>Доля педагогических работников муниципальных дошкольных и общеобразовательных организаций – молодых работников и специалистов, получивших выплату и пособие, в общем числе обратившихся за выплатой и пособием, %</t>
  </si>
  <si>
    <t>Доля  руководителей муниципальных общеобразовательных организаций,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в общей численности работников такой категории, процент</t>
  </si>
  <si>
    <t>Мероприятие 02.18.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</si>
  <si>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Оснащены средствами обучения и воспитания муниципальные общеобразовательные организации, здания которых построены за счет внебюджетных источников финансирования, шт.</t>
  </si>
  <si>
    <t>Основное мероприятие EB: 
федеральный проект «Патриотическое воспитание граждан Российской Федерации»</t>
  </si>
  <si>
    <t xml:space="preserve">Основное мероприятие Е1. 
Федеральный проект «Современная школа» </t>
  </si>
  <si>
    <t>Основное мероприятие Ю6: 
федеральный проект «Педагоги и наставники»</t>
  </si>
  <si>
    <t>Мероприятие  Ю6.02.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</si>
  <si>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Мероприятие  Ю6.04.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</si>
  <si>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Итого 2024 год</t>
  </si>
  <si>
    <t>Основное мероприятие Е1: 
Федеральный проект «Современная школа»</t>
  </si>
  <si>
    <t>Мероприятие 02.02. 
Укрепление материально-технической базы и проведение текущего ремонта учреждений дополнительного образования</t>
  </si>
  <si>
    <t>Мероприятие 02.01. 
Расходы на обеспечение деятельности (оказание услуг) муниципальных учреждений - организации дополнительного образования</t>
  </si>
  <si>
    <t>Мероприятие 02.03. 
Профессиональная физическая охрана муниципальных учреждений дополнительного образования</t>
  </si>
  <si>
    <t xml:space="preserve">Основное мероприятие  Е2
Федеральный проект «Успех каждого ребенка» </t>
  </si>
  <si>
    <t>Основное мероприятие  Е4
Федеральный проект «Цифровая образовательная среда»</t>
  </si>
  <si>
    <t>Осуществлено устройство спортивных площадок на территории муниципальных общеобразовательных организаций</t>
  </si>
  <si>
    <t xml:space="preserve">Не взимается плата за посещение занятий по дополнительным образовательным программам, реализуемым на платной основе в муниципальных образовательных организациях, детьми граждан, участвующих в специальной военной операции, в общем числе обратившихся
</t>
  </si>
  <si>
    <t>Мероприятие 01.27.
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</si>
  <si>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Мероприятие 01.30.
Государственная поддержка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t>
  </si>
  <si>
    <t>Мероприятие 01.29. 
Организация питания обучающихся в муниципальных общеобразовательных организациях в Московской области</t>
  </si>
  <si>
    <t>Мероприятие 01.28.
Обеспечение выплат ежемесячных доплат за напряженный труд работникам муниципальных дошкольных образовательных организаций,  муниципальных общеобразовательных организаций</t>
  </si>
  <si>
    <t>Мероприятие 02.21
Оснащение инженерных классов авиастроительного профиля в общеобразовательных организациях</t>
  </si>
  <si>
    <t>Мероприятие 02.25
Благоустройство территорий муниципальных образовательных организаций, реализующих программы дошкольного образования</t>
  </si>
  <si>
    <t>Мероприятие Ю4: 
Все лучшее детям</t>
  </si>
  <si>
    <t>Мероприятие Ю4.01
Оснащение предметных кабинетов общеобразовательных организаций средствами обучения и воспитания</t>
  </si>
  <si>
    <t>Мероприятие  Ю6.07.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</si>
  <si>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Мероприятие 02.05. 
Проведение капитального ремонта, технического переоснащения и благоустройства территорий учреждений образования</t>
  </si>
  <si>
    <t>Основное мероприятие 06. 
Предоставление добровольных имущественных взносов на обеспечение деятельности общеобразовательных организаций</t>
  </si>
  <si>
    <t>Благоустроены территории  муниципальных образовательных организаций, реализующих программы дошкольного образования, ед.</t>
  </si>
  <si>
    <t>Оснащены предметные кабинеты общеобразовательных организаций средствами обучения и воспитания, ед.</t>
  </si>
  <si>
    <t>6.3</t>
  </si>
  <si>
    <t>7.5</t>
  </si>
  <si>
    <t>14</t>
  </si>
  <si>
    <t>4.3</t>
  </si>
  <si>
    <t>№
п/п</t>
  </si>
  <si>
    <t xml:space="preserve">Наименование целевых показателей
</t>
  </si>
  <si>
    <t>Тип показателя</t>
  </si>
  <si>
    <t>Единица измерения (по ОКЕИ)</t>
  </si>
  <si>
    <t xml:space="preserve">Базовое значение </t>
  </si>
  <si>
    <t>Планируемое значение по годам реализации</t>
  </si>
  <si>
    <t>Номер и название основного мероприятия в перечне мероприятий Подпрограммы</t>
  </si>
  <si>
    <t>Подпрограмма I «Общее образование»</t>
  </si>
  <si>
    <t>Доступность дошкольного образования для детей в возрасте от трех до семи лет</t>
  </si>
  <si>
    <t xml:space="preserve">Указ Президента Российской Федерации </t>
  </si>
  <si>
    <t>%</t>
  </si>
  <si>
    <t xml:space="preserve">Мероприятие 01.01.
Проведение капитального ремонта, технического переоснащения и благоустройства территорий учреждений образования
</t>
  </si>
  <si>
    <t>Отношение средней заработной платы педагогических работников дошкольных образовательных организаций к средней заработной плате в общеобразовательных организациях в Московской области</t>
  </si>
  <si>
    <t>Указ Президента Российской Федерации</t>
  </si>
  <si>
    <t>Отношение средней заработной платы педагогических работников общеобразовательных организаций общего образования к среднемесячному доходу от трудовой деятельности</t>
  </si>
  <si>
    <t>Мероприятие 01.07.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</si>
  <si>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Отраслевой показатель </t>
  </si>
  <si>
    <t>В общеобразовательных организациях, расположенных в сельской местности и малых городах, созданы и функционируют центры образования естественно-научной и технологической направленностей</t>
  </si>
  <si>
    <t xml:space="preserve">Соглашение с ФОИВ по федеральному проекту «Успех каждого ребенка» </t>
  </si>
  <si>
    <t>место</t>
  </si>
  <si>
    <t>Подпрограмма II «Дополнительное образование, воспитание и психолого-социальное сопровождение детей»</t>
  </si>
  <si>
    <t>Отношение средней заработной платы педагогических работников организаций дополнительного образования детей к средней заработной плате учителей в Московской области</t>
  </si>
  <si>
    <t xml:space="preserve">Мероприятие 02.01. Расходы на обеспечение деятельности (оказание услуг) муниципальных учреждений - организации дополнительного образования
</t>
  </si>
  <si>
    <t>Доля детей в возрасте от 5 до 18 лет, охваченных дополнительным образованием</t>
  </si>
  <si>
    <t>Наименование показателя</t>
  </si>
  <si>
    <t>Единица измерения</t>
  </si>
  <si>
    <t>Порядок расчета</t>
  </si>
  <si>
    <t>Источник данных</t>
  </si>
  <si>
    <t>Период представления отчетности</t>
  </si>
  <si>
    <t xml:space="preserve">П= Ч(3-7) / (Ч(3-7) + Ч(очередь)) х 100, где:
П – планируемый показатель;
Ч(3-7) – численность детей в возрасте от 3 до 7 лет, получающих дошкольное образование в текущем году;
Ч(очередь) – численность детей в возрасте от 3 до 7 лет, находящихся в очереди на получение в текущем году дошкольного образования
</t>
  </si>
  <si>
    <t>Данные Федеральной государственной информационной системы доступности дошкольного образования (ФГИС ДДО)</t>
  </si>
  <si>
    <t>Ежегодно</t>
  </si>
  <si>
    <t>Отношение средней заработной платы педагогических работников дошкольных образовательных организаций к средней заработной плате в общеобразовательных организациях в Московской области</t>
  </si>
  <si>
    <t xml:space="preserve">П = (Зпд / Зсоб) х 100%, 
где:
П – планируемый показатель;
Зпд – среднемесячная заработная плата педагогических работников муниципальных дошкольных образовательных организаций;
Зсоб –  среднемесячная заработная плата в общеобразовательных организациях.
</t>
  </si>
  <si>
    <t>Данные формы ФСН № ЗП-образование, утвержденной приказом Росстата</t>
  </si>
  <si>
    <t>Отношение средней заработной платы педагогических работников общеобразовательных организаций общего образования к среднемесячному доходу от трудовой деятельности</t>
  </si>
  <si>
    <t xml:space="preserve">П = (Зпш / З(тр))х 100%, 
где:
П – планируемый показатель;
Зпш – средняя заработная плата педагогических работников муниципальных общеобразовательных организаций; 
З(тр) – среднемесячный доход от трудовой деятельности
</t>
  </si>
  <si>
    <t>Данные Регионального центра обработки информации по итогам проведения государственной итоговой аттестации</t>
  </si>
  <si>
    <t>Ведомственные данные</t>
  </si>
  <si>
    <t>Отношение средней заработной платы педагогических работников организаций дополнительного образования детей к средней заработной плате учителей в Московской области</t>
  </si>
  <si>
    <t>П = З(мун)/З(у) х 100,
 где:
П – планируемый показатель;
З(мун) – среднемесячная заработная плата педагогических работников муниципальных организаций дополнительного образования детей;
З(у) – среднемесячная заработная плата учителя в Московской области</t>
  </si>
  <si>
    <t>Доля детей в возрасте от 5 до 18 лет, охваченных дополнительным образованием</t>
  </si>
  <si>
    <t>(Чдоп/ Чобщ) x 100, где:
Чдоп – число детей в возрасте от 5 до 18 лет, проживающих в муниципальном образовании и обучающихся по дополнительным образовательным программам,
Чобщ – общее число детей в возрасте от 5 до 18 лет, проживающих в муниципальном образовании</t>
  </si>
  <si>
    <t>шт.</t>
  </si>
  <si>
    <t>№ подпрограммы ХХ</t>
  </si>
  <si>
    <t>№ основного мероприятия YY</t>
  </si>
  <si>
    <t>№ мероприятия ZZ</t>
  </si>
  <si>
    <t>Наименование результата</t>
  </si>
  <si>
    <t>Порядок определения значений</t>
  </si>
  <si>
    <t>01</t>
  </si>
  <si>
    <t>07</t>
  </si>
  <si>
    <t>Доля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муниципальных дошкольных и общеобразовательных организациях, в общей численности обучающихся в муниципальных дошкольных и общеобразовательных организациях</t>
  </si>
  <si>
    <t xml:space="preserve">Д=Ч факт / Ч план х 100%, где:
Ч факт – численность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муниципальных дошкольных и общеобразовательных организациях, в отчетном периоде;
Ч план - численность обучающихся, по программам дошкольного, начального общего, основного общего, среднего общего образования, дополнительного образования в муниципальных дошкольных и общеобразовательных организациях, в отчетном периоде.
</t>
  </si>
  <si>
    <t>08</t>
  </si>
  <si>
    <t>Доля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частных дошкольных и общеобразовательных организациях, в общей численности обучающихся в частных дошкольных и общеобразовательных организациях</t>
  </si>
  <si>
    <t xml:space="preserve">Д=Ч факт / Ч план х 100%, где:
Ч факт – численность обучающихся, обеспеченных общедоступным и бесплатным дошкольным, начальным общим, основным общим, средним общим образованием, дополнительным образованием в частных дошкольных и общеобразовательных организациях, в отчетном периоде;
Ч план - численность обучающихся, по программам дошкольного, начального общего, основного общего, среднего общего образования, дополнительного образования в частных дошкольных и общеобразовательных организациях, в отчетном периоде.
</t>
  </si>
  <si>
    <t>02</t>
  </si>
  <si>
    <t xml:space="preserve">Выплачена компенсация за проезд отдельным категориям обучающихся по очной форме обучения муниципальных общеобразовательных организаций в общем  числе обратившихся
</t>
  </si>
  <si>
    <t>Приобретены автобусы для доставки обучающихся в общеобразовательные организации, расположенные в сельских населенных пунктах</t>
  </si>
  <si>
    <t>Отчеты муниципальных образований Московской области о достижении значений показателей результативности (результатов) использования субсидии, предоставляемые посредством системы ГИС "Региональный электронный бюджет Московской области"</t>
  </si>
  <si>
    <t>Доля детодней, в которые отдельные категории обучающихся муниципальных общеобразовательных организаций в Московской области получали бесплатное питание, от общего количества детодней,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t>
  </si>
  <si>
    <t>Д=Ч факт / Ч посещ х 100%, где:
Ч факт – количество детодней, в которые отдельные категории обучающихся муниципальных общеобразовательных организаций в Московской области получали бесплатное питание, в отчетном периоде;
Ч посещ - количество детодней,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 в отчетном периоде</t>
  </si>
  <si>
    <t>Обеспечено содержание созданных дополнительных мест для детей в возрасте от 1,5 до 7 лет в организациях, осуществляющих присмотр и уход за детьми</t>
  </si>
  <si>
    <t>18</t>
  </si>
  <si>
    <t>Доля отдельных категорий обучающихся по очной форме обучения в частных общеобразовательных организациях, обеспеченных питанием, к общему количеству обучающихся отдельных категорий обучающихся по очной форме обучения в частных общеобразовательных организациях</t>
  </si>
  <si>
    <t xml:space="preserve">Д=Ч факт / Ч план х 100%, где:
Ч факт – численность обучающихся отдельных категорий обучающихся по очной форме обучения в частных общеобразовательных организациях, обеспеченных питанием, в отчетном периоде;
Ч план - численность обучающихся отдельных категорий обучающихся по очной форме обучения в частных общеобразовательных организациях, в отчетном периоде
</t>
  </si>
  <si>
    <t>03</t>
  </si>
  <si>
    <t>Проведены работы в муниципальных общеобразовательных организациях для обеспечения пожарной безопасности</t>
  </si>
  <si>
    <t>Выполнение требований по обеспечению пожарной безопасности образовательных объектов, подведомственных Министерству образования Московской области</t>
  </si>
  <si>
    <t>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t>
  </si>
  <si>
    <t>ед.</t>
  </si>
  <si>
    <t>Количество зданий муниципальных дошкольных образовательных организаций и дошкольных отделений муниципальных общеобразовательных организаций в Московской области, в которых в полном объеме выполнены мероприятия по оснащению в соответствии в Перечнем оборудования и средств обучения,  утвержденного учредителем образовательной  организации.</t>
  </si>
  <si>
    <t>Выполнены в полном объеме мероприятия по капитальному ремонту общеобразовательных организаций</t>
  </si>
  <si>
    <t>Количество зданий, в которых в полном объеме выполнены мероприятия по капитальному ремонту общеобразовательных организаций, на основе данных акта приемки выполненных работ (форма № КС-2), справки о стоимости выполненных работ (форма № КС-3)</t>
  </si>
  <si>
    <t>Созданы комфортные условия для реализации современных образовательных программ в зданиях муниципальных общеобразовательных организаций</t>
  </si>
  <si>
    <t xml:space="preserve"> ед.</t>
  </si>
  <si>
    <t>Количество зданий муниципальных общеобразовательных организаций, в которых созданы комфортные условия для реализации современных образовательных программ, на основе данных акта приемки законченного строительством объекта (форма № КС-11), акта приемки законченного строительством объекта приемочной комиссией (форма № КС-14)</t>
  </si>
  <si>
    <t>15</t>
  </si>
  <si>
    <t xml:space="preserve"> Оснащены средствами обучения и воспитания отремонтированные здания общеобразовательных организаций
</t>
  </si>
  <si>
    <t>Отчеты муниципальных образований Московской области о достижении значений  показателей результативности (результатов) использования субсидии, предоставляемые посредством системы ГАС «Управление» Московской области</t>
  </si>
  <si>
    <t>16</t>
  </si>
  <si>
    <t>Разработана проектно-сметная документация на проведение капитального ремонта зданий муниципальных общеобразовательных организаций в Московской области</t>
  </si>
  <si>
    <t>Количество зданий по которым разработана проектно-сметная документация на проведение капитального ремонта зданий муниципальных общеобразовательных организаций в Московской области</t>
  </si>
  <si>
    <t>17</t>
  </si>
  <si>
    <t>04</t>
  </si>
  <si>
    <t>Благоустроены территорий  муниципальных общеобразовательных организаций</t>
  </si>
  <si>
    <t>Благоустроенные территории  муниципальных общеобразовательных организаций</t>
  </si>
  <si>
    <t>05</t>
  </si>
  <si>
    <t>Объекты капитального ремонта приведены в соответствие с требованиями, установленными законодательством по антитеррористической защищённости</t>
  </si>
  <si>
    <t>Количество объектов, приведённых в соответствии с требованиями, установленными законодательством по антитеррористической защищённости</t>
  </si>
  <si>
    <t>06</t>
  </si>
  <si>
    <t>Обеспечено повышение квалификации/профессиональная переподготовка учителей, осуществляющих учебный процесс в объектах капитального ремонта</t>
  </si>
  <si>
    <t>человек</t>
  </si>
  <si>
    <t>Количество учителей, осуществляющих учебный процесс в объектах капитального ремонта,  прошедших повышение квалификации/профессиональную переподготовку</t>
  </si>
  <si>
    <t xml:space="preserve"> Проведено обновление учебников и учебных пособий, не позволяющих их дальнейшее использование в образовательном процессе по причинам ветхости и дефектности, в объектах капитального ремонта</t>
  </si>
  <si>
    <t>Количество объектов капитального ремонта, в которых проведено обновление учебников и учебных пособий, не позволяющих их дальнейшее использование в образовательном процессе по причинам ветхости и дефектности</t>
  </si>
  <si>
    <t>21</t>
  </si>
  <si>
    <t>Осуществлено устройство спортивных и детских площадок на территории муниципальных общеобразовательных организаций</t>
  </si>
  <si>
    <t>Количество  территорий муниципальных общеобразовательных организаций, в которых осуществлено устройство спортивных и детских площадок</t>
  </si>
  <si>
    <t>ЕВ</t>
  </si>
  <si>
    <t>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t>
  </si>
  <si>
    <t>Общее количество  советников по воспитанию в муниципальных общеобразовательных организациях в Московской области, получивших заработную плату</t>
  </si>
  <si>
    <t xml:space="preserve"> Е1</t>
  </si>
  <si>
    <t>Создание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</si>
  <si>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В Московской области реализованы дополнительные мероприятия по созданию центров образования естественно-научной и технологической направленностей</t>
  </si>
  <si>
    <t>Количество центров образования естественно-научной и технологической направленностей, в которых обеспечены условия для функционирования</t>
  </si>
  <si>
    <t>Обновлена материально-техническая база в организациях, осуществляющих образовательную деятельность исключительно по адаптированным основным общеобразовательным программам</t>
  </si>
  <si>
    <t>Общее количество организаций, в которых обновлена материально-техническая база</t>
  </si>
  <si>
    <t>19</t>
  </si>
  <si>
    <t xml:space="preserve"> Е2</t>
  </si>
  <si>
    <t>Обновлена материально-техническая база для занятий детей физической культурой и спортом в общеобразовательных организациях, расположенных в сельской местности и малых городах</t>
  </si>
  <si>
    <t>Обновление МТБ в соответствии с адресным перечнем на текущий год</t>
  </si>
  <si>
    <t>20</t>
  </si>
  <si>
    <t>Р2</t>
  </si>
  <si>
    <t xml:space="preserve">Доля воспитанников в частных дошкольных образовательных организациях,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обеспеченных содержанием, в общей численности воспитанников, зачисленных  в частные дошкольные образовательные организации, частные общеобразовательные организации и к индивидуальным предпринимателям, осуществляющим образовательную деятельность по основным общеобразовательным программам дошкольного образования, посредством информационной системы управления дошкольными образовательными организациями Московской области
</t>
  </si>
  <si>
    <t xml:space="preserve">Д_в=К_в/К_ов×100%, где:
Кв – воспитанников в частных дошкольных образовательных организациях,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обеспеченных содержанием;
Ков – общая численность воспитанников, зачисленных  в частные дошкольные образовательные организации, частные общеобразовательные организации и к индивидуальным предпринимателям, осуществляющим образовательную деятельность по основным общеобразовательным программам дошкольного образования, посредством информационной системы управления дошкольными образовательными организациями Московской области
</t>
  </si>
  <si>
    <t xml:space="preserve">Созданы дополнительные места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t>
  </si>
  <si>
    <t>Отчеты муниципальных образований Московской области о достижении значений  показателей результативности (результатов) использования субсидии, предоставляемые  посредством государственной интегрированной информационной системы управления общественными финансами «Электронный бюджет»</t>
  </si>
  <si>
    <t>22</t>
  </si>
  <si>
    <t>Произведены выплаты в области образования, культуры и искусства (юные дарования, одаренные дети)</t>
  </si>
  <si>
    <t>Общее количество получателей единовременной выплаты</t>
  </si>
  <si>
    <t>23</t>
  </si>
  <si>
    <t>Обеспечено финансирование муниципальных организаций дополнительного образования</t>
  </si>
  <si>
    <t>Количество муниципальных организаций дополнительного образования, получивших финансирование на обеспечение деятельности в отчетном периоде</t>
  </si>
  <si>
    <t>В муниципальных образовательных организациях дополнительного образования улучшена материально-техническая база</t>
  </si>
  <si>
    <t>Количество  образовательных организаций  в соответствии с потребностью в улучшении материально-технической базы</t>
  </si>
  <si>
    <t>25</t>
  </si>
  <si>
    <t>27</t>
  </si>
  <si>
    <t>28</t>
  </si>
  <si>
    <t>50</t>
  </si>
  <si>
    <t>Общеобразовательные организации приняли участие в мероприятиях по финансовой грамотности</t>
  </si>
  <si>
    <t>Общее количество образовательных организаций, принявших участие в данных мероприятиях</t>
  </si>
  <si>
    <t xml:space="preserve">Доля высокобалльников к общему количеству выпускников текущего года, сдававших ЕГЭ </t>
  </si>
  <si>
    <t>Доля высокобалльников к общему количеству выпускников текущего года, сдававших ЕГЭ</t>
  </si>
  <si>
    <t xml:space="preserve">ДВ=В/ВТГх100%,
 где:  ДВ – доля высокобалльников (выпускников текущего года) 
В= В1 + В2 +В3 – количество высокобалльников, где
В1  - выпускники текущего года, набравшие 250+ баллов и более по 3 предметам (кроме математики базового уровня), 
В2 - выпускники текущего года, набравшие 165+ баллов по результатам трех предметов, один из которых математика базового уровня, или  165+ баллов по результатам двух предметов, (кроме математики базового уровня) и имеющие диплом победителя/призера заключительного этапа ВсОШ*  (по предметам, входящим в перечень для сдачи ЕГЭ);
В3 - выпускники текущего года, набравшие 85+ баллов по результатам двух предметов, один из которых математика базового уровня и имеющих диплом победителя/призера заключительного этапа ВсОШ по предметам, входящим в перечень для сдачи ЕГЭ)
ВТГ= ВТГ1 + ВТГ2+ ВТГ3  – количество выпускников текущего года, сдававших ЕГЭ, где:
ВТГ1 – выпускники текущего года, сдававшие ЕГЭ по 3 и более предметам (кроме математики базового уровня); 
ВТГ2 - выпускники текущего года, сдававшие ЕГЭ по 3 предметам, один из которых математика базового уровня или по 2 предметам, (кроме математики базового уровня) и имеющие диплом победителя/призера заключительного этапа ВсОШ;
ВТГ3 - выпускники текущего года, сдававшие ЕГЭ по 2 предметам, один из которых математика базового уровня и имеющие диплом победителя/призера заключительного этапа ВсОШ по предметам, входящим в перечень для сдачи ЕГЭ
*Примечание: диплом победителя/призера заключительного этапа ВсОШ приравнивается к 100 баллам ЕГЭ.
</t>
  </si>
  <si>
    <t>30</t>
  </si>
  <si>
    <t>09</t>
  </si>
  <si>
    <t>Ю4</t>
  </si>
  <si>
    <t>Ю6</t>
  </si>
  <si>
    <t>Количество установленных спортивных площадок на территории муниципальных общеобразовательных организаций, прилегающей к зданиям муниципальных общеобразовательных организаций. Объект считается готовым при условии выполнения видов работ, установленных Соглашением, выполнение работ подтверждается данными акта приемки выполненных работ (форма № КС-2) и (или) справкой о стоимости выполненных работ (форма № КС-3)</t>
  </si>
  <si>
    <t>Количество благоустроеных территорий  муниципальных образовательных организаций, реализующих программы дошкольного образования</t>
  </si>
  <si>
    <t>Количество  общеобразовательных организаций  Московской области, оснащаемых средствами обучения и расходными материалами для функционирования инженерных классов авиастроительного профиля в соответствии с заявкой</t>
  </si>
  <si>
    <t>Общее количество государственных общеобразовательных организаций, в которых проведены мероприятия по обеспечению деятельности советников директора по воспитанию и взаимодействию с детскими общественными объединениями</t>
  </si>
  <si>
    <t>Количество обеспеченных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t>
  </si>
  <si>
    <t xml:space="preserve">Д=К факт, где:
К факт – фактическое количество выплат денежного вознаграждения за классное руководство, предоставляемых педагогическим работникам образовательных организаций, в отчетном периоде
</t>
  </si>
  <si>
    <t xml:space="preserve">Д=Ч факт / Ч план х 100%, где:
Ч факт – численность работников муниципальных дошкольных образовательных организаций и  муниципальных общеобразовательных организаций, получивших ежемесячную доплату за напряженный труд, в отчетном периоде;
Ч план - численность работников муниципальных дошкольных образовательных организаций и  муниципальных общеобразовательных организаций, имеющих право на получение ежемесячной доплаты за напряженный труд, в отчетном периоде;
</t>
  </si>
  <si>
    <t>Д=Ч факт / Ч план х 100%, где:
Ч факт – численность руководителей муниципальных общеобразовательных организаций,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в отчетном периоде;
Ч план - численность руководителей муниципальных общеобразовательных организаций, имеющих право на получение стимулирующих выплат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 в отчетном периоде</t>
  </si>
  <si>
    <t>Д=Ч факт / Ч план х 100%, где:
Ч факт – численность отдельных категорий обучающихся по очной форме обучения муниципальных общеобразовательных организаций,  которым выплачена компенсация за проезд, в отчетном периоде;
Ч план - численность отдельных категорий обучающихся по очной форме обучения муниципальных общеобразовательных организаций,  которые обратились за компенсацией за проезд, в отчетном периоде.
Данные предоставляются посредством системы ГАС «Управление».</t>
  </si>
  <si>
    <t>Общеобразовательные организации  Московской области, оснащаемых средствами обучения и расходными материалами для функционирования инженерных классов авиастроительного профиля в соответствии с заявкойй, шт.</t>
  </si>
  <si>
    <t>Общеобразовательные организации  Московской области, оснащаемых средствами обучения и расходными материалами для функционирования инженерных классов авиастроительного профиля в соответствии с заявкой, шт.</t>
  </si>
  <si>
    <t>Осуществлено устройство спортивных площадок на территории муниципальных общеобразовательных организаций, шт.</t>
  </si>
  <si>
    <t>Оснащены предметные кабинеты общеобразовательных организаций средствами обучения и воспитания</t>
  </si>
  <si>
    <t>Обеспечены выплаты денежного вознаграждения за классное руководство, предоставляемые педагогическим работникам муниципальных образовательных организаций, ежемесячно</t>
  </si>
  <si>
    <t>Количество обучающихся, получающих начальное общее образование в муниципальных образовательных организациях,  получивших бесплатное горячее питание.
Осуществляется путем сравнения плановых значений результата использования субсидии, установленных соглашением, и фактических значений результата использования субсидии.</t>
  </si>
  <si>
    <t>Обеспечение бесплатным горячим питанием обучающихся, получающих начальное общее образование в муниципальных образовательных организациях, человек.</t>
  </si>
  <si>
    <t xml:space="preserve">Обеспечение бесплатным горячим питанием обучающихся, получающих начальное общее образование в муниципальных образовательных организациях, человек.
</t>
  </si>
  <si>
    <t>к постановлению Администрации</t>
  </si>
  <si>
    <t xml:space="preserve"> городского округа Жуковский </t>
  </si>
  <si>
    <t>от «___» _________ 2025 г. № _____</t>
  </si>
  <si>
    <t>городского округа Жуковский «ОБРАЗОВАНИЕ»</t>
  </si>
  <si>
    <t>Управление образования Администрации городского округа Жуковский</t>
  </si>
  <si>
    <t>1. Рост доступности и качества дошкольного и общего образования
2. Рост доступности и качества  дополнительного образования</t>
  </si>
  <si>
    <t>1. Реализация задач и мероприятий, обеспечивающих развитие сферы дошкольного образования городского округа Жуковский и предоставление всем детям в возрасте от 2 месяцев до 7 лет доступности получения услуг дошкольного образования. Создание условий для обеспечения реализации федерального государственного образовательного стандарта дошкольного образования, в том числе в частных дошкольных образовательных организациях в городском округе Жуковский.
Задачи и мероприятия подпрограммы, направленные на создание условий для эффективного функционирования системы общего образования, отвечающей требованиям инновационного развития городского округа Жуковский и потребностям населения</t>
  </si>
  <si>
    <t>2. Решение задач и реализация мероприятий, способствующих развитию сферы дополнительного образования, воспитания и психолого-социального сопровождения детей в городском округе Жуковский</t>
  </si>
  <si>
    <t>3. Создание условий для реализации полномочий органов местного самоуправления и обеспечение деятельности прочих учреждений образования, а также предусматриваются мероприятия в сфере образования</t>
  </si>
  <si>
    <t>2.   Краткая характеристика сферы реализации муниципальной программы, в том числе формулировка основных проблем в указанной сфере, описание целей муниципальной программы</t>
  </si>
  <si>
    <t xml:space="preserve">       Хорошее образование – это один из решающих факторов, как индивидуального успеха человека, так и долгосрочного развития города. От подготовленности и целевых установок детей, школьников, зависит то, насколько полно сможет обеспечиваться инновационный путь развития города и страны в целом. Формирование перспективной системы образования и воспитания являются важнейшими приоритетами в общей стратегии устойчивого развития городского округа Жуковский. Главный стратегический ресурс в устойчивом развитии города - дети, подростки, молодежь. Будущее города может быть обеспечено только через их воспитание и образование, а потому школьная система образования более всего требует своевременных и достаточных инвестиций, постоянного внимания и грамотного управления происходящими процессами.Важной стратегической задачей городского сообщества является модернизация этой системы, позволяющей создать условия для физического, духовного, нравственного и интеллектуального развития в ней творческой, эмоционально благополучной, компетентной и ответственной личности с развитым гражданским сознанием и созидательным потенциалом.
       Программа «Образование» определяет цели, направления и предполагаемые результаты развития системы общего образования на период 2023-2027 гг. Стратегические ориентиры в сфере образования Российской Федерации сформулированы в документах:
- Федеральный закон от 29.12.2012 N 273-ФЗ «Об образовании в Российской Федерации»;
- Постановление Правительства Московской области от 15.10.2019 N 734/36 «Об утверждении государственной программы Московской области «Образование Подмосковья» на 2020-2026 годы и признании утратившим силу постановления Правительства Московской области от 25.10.2016 N 784/39 «Об утверждении государственной программы Московской области «Образование Подмосковья» на 2017-2025 годы».
       Реализация муниципальной программы осуществляется в соответствии с основополагающими принципами государственной политики по развитию конкуренции, определенными Указом Президента Российской Федерации от 21.12.2017 № 618 «Об основных направлениях государственной политики по развитию конкуренции» с учетом обеспечения приоритета целей и задач по содействию развитию конкуренции во всех сферах экономики Московской области.
       Система образования городского округа Жуковский представляет собой гибкую, многофункциональную сеть организаций, реализующих основные общеобразовательные программы начального общего, основного общего, среднего общего образования, а также дополнительные общеобразовательные программы, обеспечивая высокое качество образовательных результатов.
       Современная система образования городского округа Жуковский представлена сетью организаций различных форм собственности, реализующих основную общеобразовательную программу образования:
1) 1 автономная некоммерческая образовательная организация дошкольного образования «Центр развития ребенка «Совенок».
2) 15 муниципальных бюджетных общеобразовательных организаций, из них:
    1 гимназия;
    1 лицей;
    7 средних общеобразовательных школ с углубленным изучением отдельных предметов;
    1 средняя общеобразовательная школа с русским этнокультурным компонентом;
    4 средних общеобразовательных школ;
    1 общеобразовательная школа-интернат основного общего образования.
3) Общеобразовательная автономная некоммерческая организация «Свободная школа».
4) Муниципальные бюджетные учреждения дополнительного образования: МБУ ДО ЦЭВ, МБУ ДО ЦДТ.
5) Муниципальное бюджетное учреждение дополнительного профессионального образования «Учебно-методический центр городского округа Жуковский» (далее – УМЦ).
       Система дошкольного образования городского округа Жуковский Московской области представляет собой гибкую, многофункциональную сеть организаций, реализующих общеобразовательную программу дошкольного образования.  Видовое разнообразие дошкольных образовательных организаций сформировано с учетом образовательных, социокультурных запросов родителей, особенностей развития и здоровья детей. На базе дошкольных образовательных организаций работают логопедические группы, группы для детей с нарушениями органа зрения.
       Основными задачами дошкольных образовательных организаций являются: охрана жизни и укрепление здоровья детей, обеспечение интеллектуального, личностного и физического здоровья ребенка, осуществление необходимой коррекции отклонений в развитии ребенка, приобщение детей к общечеловеческим ценностям, взаимодействие с семьей для полноценного развития ребенка.
       В городе работает автономная некоммерческая образовательная организация дошкольного образования "Центр развития ребенка "Совенок".
       Муниципальная система общего образования демонстрирует достаточно высокий уровень качества общего образования и удовлетворяет основные потребности населения, экономики и социальной сферы городского округа Жуковский.
       Интеллектуальный потенциал общества во многом определяется выявлением одаренных детей и работой с ними. Работа с одаренными детьми продолжает оставаться одним из приоритетных направлений в школе. Важную роль играет Всероссийская олимпиада школьников, Международная астрономическая олимпиада. Высокие достижения школьников отмечаются премиями и стипендиями.
       Работа с талантливой молодежью включает в себя и поддержку проектной и исследовательской работы учащихся, которая все более активно проводится в образовательных организациях города. В городе накоплен большой опыт организации и проведения мероприятий, направленных на проявление детьми своих способностей в различных областях.
       Для обеспечения устойчивости лидирующих позиций города в этом направлении и увеличения числа призёров олимпиады требуются меры по совершенствованию и дальнейшему развитию мер поддержки одарённых детей, образовательных организаций с высоким уровнем достижений педагогических коллективов по образованию и воспитанию обучающихся.
       Оснащенность школ компьютерами и доступом к образовательным интернет-ресурсам увеличивается ежегодно. Школы активно используют в образовательном процессе Портал государственных и муниципальных услуг Московской области, а также Школьный портал Московской области.
       Все общеобразовательные организации города подключены к информационно-телекоммуникационной сети «Интернет», имеют официальные регулярно обновляемые сайты на едином портале Московской области (edumsko.ru) и подключены к системе контентной фильтрации (ограничение доступа детей к запрещенной информации), имеют защищенный канал.
       В систему организаций дополнительного образования города входят: Муниципальное бюджетное учреждение дополнительного образования Центр детского творчества и Муниципальное бюджетное учреждение дополнительного образования «Центр эстетического воспитания».
       В муниципальной системе образования дополнительное образование всегда рассматривалось, как важнейшая составляющая образовательного пространства. Дети и молодежь имеют возможность получать дополнительное образование непосредственно в школе, в образовательных организациях дополнительного образования детей, а также с применением дистанционных технологий. Развитие сети дополнительного образования детей и сохранение бюджетного финансирования этой системы является ключевым условием для разностороннего развития учащихся и важным звеном в вопросах профилактики безнадзорности и правонарушений несовершеннолетних.
       На базе образовательных организаций осуществляют работу кружки, объединения и секции различной направленности: художественной, спортивной, технической (авиамодельные, физические, робототехники и др.), танцевальной, театральной, научной, лингвистической и многих других.
       Результаты деятельности системы дополнительного образования подтверждаются итогами всероссийских и международных конкурсов, олимпиад, спортивных соревнований. Приоритетным направлением развития муниципальной системы образования стало усиление воспитательного потенциала образовательных организаций.
       Одним из приоритетов муниципальной политики в области образования является организация оздоровительной кампании.
       В системе образования сложились эффективные формы организации оздоровления и отдыха обучающихся.</t>
  </si>
  <si>
    <t xml:space="preserve">3.  Инерционный прогноз развития соответствующей сферы реализации муниципальной программы с учетом ранее достигнутых результатов, а также предложения по решению проблем в указанной сфере </t>
  </si>
  <si>
    <t>Разработка и принятие муниципальной программы городского округа Жуковский "Образование" является необходимым условием эффективного ответа на вызовы демографических, социальных и технологических изменений, а также для успешной реализации мер, предусмотренных Указом Президента Российской Федерации  от 07.05.2012 N 599 "О мерах по реализации государственной политики в области образования и науки", Концепцией развития дополнительного образования детей до 2030 года, утвержденной распоряжением Правительства Российской Федерации от 31.03.2022 N 678-р,  а также выполнения требований Закона Московской области от 27.07.2013 N 94/2013-ОЗ "Об образовании".
       В связи с дальнейшим ростом численности детей дошкольного возраста от 0 до 7 лет и школьного возраста от 7 до 17 лет включительно, в городском округе Жуковский ежегодно увеличивается количество качественных услуг общего и дополнительного образования детей.
       В общем образовании обеспечена возможность организации всех видов учебной деятельности в одну смену, безопасность и комфортность условий их осуществления. Для удовлетворения запросов населения к качеству образовательных услуг и условиям обучения во всех образовательных организациях обеспечены требования федерального государственного образовательного стандарта к кадровым, материально-техническим и информационно-методическим условиям реализации основной и адаптированной образовательных программ.
       Реализация предусмотренных мер повлечет рост расходов на строительство и содержание зданий образовательных организаций, развитие инфраструктуры и кадрового потенциала системы образования.
       С целью повышения качества муниципальных услуг из бюджета Московской области предусмотрено предоставление межбюджетных трансфертов в виде субвенций и субсидий на обеспечение деятельности муниципальных образовательных организаций.
       Переход к предоставлению образовательных услуг в соответствии с требованиями федеральных государственных образовательных стандартов повлечет повышение уровня требований к качеству услуг общего и дошкольного образования.
       Повышение престижа педагогической профессии, развитие кадрового потенциала системы общего образования является одной из ключевых задач. Важнейшим инструментом решения данной задачи станет достойное стимулирование их труда и создание регионального сегмента национальной системы учительского роста, формируемой в соответствии с поручением Президента Российской Федерации, включающего внедрение профессионального стандарта педагогов, установление для педагогических работников уровней владения профессиональными компетенциями, подтверждаемыми результатами аттестации, инфраструктуры профессионального развития.
       Это позволит преодолеть тенденцию "старения" кадрового состава, привлечь в образовательные организации талантливую молодежь, расширить возможности для карьерного роста и профессионального развития педагогов.
       В целях повышения престижа педагогической профессии будет совершенствоваться система профессиональных конкурсов для педагогов. Для роста профессионального уровня преподавателей и управленческих кадров системы образования будут реализованы многочисленные программы повышения профессионального уровня педагогических работников общеобразовательных организаций.
       В каждой организации будет обеспечено использование высокоскоростного Интернета. Будут созданы механизмы использования материально-технической базы образовательных организаций различных уровней образования, организаций культуры, отдыха и оздоровления детей и организаций реального сектора экономики для формирования культурно-воспитательной среды, и создания современной образовательной инфраструктуры.
       Для стимулирования модернизации содержания и технологий обучения и воспитания станет поддержка лидеров системы образования. Лучшие общеобразовательные организации в Московской области будут ежегодно получать гранты Губернатора Московской области. Будут проводиться ежегодные конкурсы для общеобразовательных организаций на присвоение статуса Региональной инновационной площадки.
       Продолжится работа по поддержке и сопровождению развития талантливых детей.
       Качественная трансформация ждет систему дополнительного образования детей. Будет обеспечена модернизация организационно-управленческих и финансово-экономических механизмов и обновление содержания и технологий с особым упором на развитие технического творчества детей.
       Повышение эффективности системы дополнительного образования будет обеспечено за счет реализации моделей сетевого взаимодействия общеобразовательных организаций, организаций дополнительного образования.
       Планируется модернизация системы областных и муниципальных конкурсов в сфере дополнительного образования детей.
       Реализация государственной программы в секторах общего и дополнительного образования будет способствовать повышению качества образования подрастающего поколения, росту удовлетворенности граждан, укреплению социальной стабильности в обществе, усилению конкурентоспособности региона.</t>
  </si>
  <si>
    <t>Мероприятие 01.01
Проведение капитального ремонта, технического переоснащения и благоустройства территорий учреждений образования</t>
  </si>
  <si>
    <t xml:space="preserve">Результат выполнения мероприятия не предусмотрен
</t>
  </si>
  <si>
    <t xml:space="preserve">Доля работников, получивших компенсацию, в общей численности работников, привлеченных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 %
</t>
  </si>
  <si>
    <t>Созданы условия для получения детьми-инвалидами качественного образования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шт.</t>
  </si>
  <si>
    <t>Управление обазования, МКУ "ЦБ"</t>
  </si>
  <si>
    <t>Мероприятие 02.10
Организация питания обучающихся, получающих основное и среднее общее образование, и отдельных категорий обучающихся, получающих начальное общее образование, в муниципальных общеобразовательных организациях</t>
  </si>
  <si>
    <t>Мероприятие 02.14. 
Освобождение семей отдельных категорий граждан от платы, взимаемой за присмотр и уход за ребенком в муниципальных образовательных организациях, реализующих программы дошкольного образования</t>
  </si>
  <si>
    <t>Мероприятие 01.15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</si>
  <si>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 ед</t>
  </si>
  <si>
    <t xml:space="preserve">Основное мероприятие EB: 
федеральный проект «Патриотическое воспитание граждан Российской Федерации»
</t>
  </si>
  <si>
    <t>Мероприятие 2.7 «Сохранение достигнутого уровня заработной платы педагогических работников организаций дополнительного образования сферы образования»</t>
  </si>
  <si>
    <t xml:space="preserve">Оснащены муниципальные образовательные организации, реализующие оосновные общеобразовательные программы, за исключением образовательных программ дошкольного образования, и дополнительные образовательные программы, оборудованием для реализации образовательных процессов по разработке, производству и эксплуатации беспилотных авиационных систем, ед.
</t>
  </si>
  <si>
    <t>Управление образования, МКУ "ЦБ"</t>
  </si>
  <si>
    <t>Результат выполнения мероприятия не предусмотрен</t>
  </si>
  <si>
    <t>Приложение</t>
  </si>
  <si>
    <t>ГОРОДСКОГО ОКРУГА ЖУКОВСКИЙ</t>
  </si>
  <si>
    <t>«Образование»</t>
  </si>
  <si>
    <t>Заместитель Главы городского округа Жуковский - начальник Управления образования Администрации городского округа Жуковский</t>
  </si>
  <si>
    <t>О.Н. Алфёрова</t>
  </si>
  <si>
    <t>Муниципальный заказчик:</t>
  </si>
  <si>
    <t>Управление образования 
Администрации городского округа Жуковский</t>
  </si>
  <si>
    <t>-</t>
  </si>
  <si>
    <t>1.7</t>
  </si>
  <si>
    <t>3.</t>
  </si>
  <si>
    <t>5.</t>
  </si>
  <si>
    <t>5.5.</t>
  </si>
  <si>
    <t>6.</t>
  </si>
  <si>
    <t>7.</t>
  </si>
  <si>
    <t>9.</t>
  </si>
  <si>
    <t>11.</t>
  </si>
  <si>
    <t>100</t>
  </si>
  <si>
    <t>Мероприятие 04.02. 
Внедрение и обеспечение функционирования модели персонифицированного финансирования дополнительного образования детей</t>
  </si>
  <si>
    <t>Доля обучающихся, получающих начальное общее образование в государственных и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государственных и муниципальных образовательных организациях</t>
  </si>
  <si>
    <t xml:space="preserve">Соглашение с ФОИВ </t>
  </si>
  <si>
    <t>Доля выпускников текущего года, набравших 250 баллов и более по 3 предметам, к общему количеству выпускников текущего года, сдававших ЕГЭ по 3 и более предметам</t>
  </si>
  <si>
    <t>12,84</t>
  </si>
  <si>
    <t>Доля детей-инвалидов, которым созданы условия для получения качественного начального общего, основного общего, среднего общего образования, в общей численности детей- инвалидов школьного возраста</t>
  </si>
  <si>
    <t>Мероприятие 09.01. 
Создание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условий для получения детьми-инвалидами качественного образования</t>
  </si>
  <si>
    <t>Доля детей-инвалидов в возрасте от 5 до 18 лет, получающих дополнительное образование, в общей численности детей-инвалидов такого возраста</t>
  </si>
  <si>
    <t>Доля детей-инвалидов в возрасте от 1,5 года до 7 лет, охваченных дошкольным образованием, в общей численности детей-инвалидов такого возраста, процент</t>
  </si>
  <si>
    <t>Мероприятие 9.1 «Создание в муниципальных образовательных организациях: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условий для получения детьми-инвалидами качественного образования»</t>
  </si>
  <si>
    <t>654,31555 за 7шк возврат</t>
  </si>
  <si>
    <t>Приложение № 2</t>
  </si>
  <si>
    <t>Приложение № 1</t>
  </si>
  <si>
    <t>».</t>
  </si>
  <si>
    <t>«7. Перечень мероприятий подпрограммы 1 «Общее образование»</t>
  </si>
  <si>
    <t>«МУНИЦИПАЛЬНАЯ ПРОГРАММА</t>
  </si>
  <si>
    <t xml:space="preserve">«8. Перечень мероприятий подпрограммы 2 «Дополнительное образование, воспитание и психолого-социальное сопровождение детей» </t>
  </si>
  <si>
    <t>от «___» _________ 20___ г. № _____</t>
  </si>
  <si>
    <t>Обеспечены выплаты денежного вознаграждения за классное руководство, предоставляемые педагогическим работникам муниципальных образовательных организаций, ежемесячно, ед.</t>
  </si>
  <si>
    <t>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 ед.</t>
  </si>
  <si>
    <t xml:space="preserve">Не взимается плата за посещение занятий по дополнительным образовательным программам, реализуемым на платной основе в муниципальных образовательных организациях, детьми граждан, участвующих в специальной военной операции, в общем числе обратившихся, %
</t>
  </si>
  <si>
    <t>Доля педагогических работников муниципальных дошкольных и общеобразовательных организаций – молодых работников и специалистов, получивших выплату и пособие, в общем числе обратившихся за выплатой и пособием</t>
  </si>
  <si>
    <t xml:space="preserve">Д=Ч факт / Ч план х 100%, где:
Ч факт – численность педагогических работников муниципальных дошкольных и общеобразовательных организаций - молодых работников, получивших выплаты, и молодых специалистов, получивших пособие и выплаты, в отчетном периоде;
Ч план - численность педагогических работников муниципальных дошкольных и общеобразовательных организаций - молодых работников, обратившихся за выплатой, и молодых специалистов, обратившихся за пособием и выплатой, в отчетном периоде.
</t>
  </si>
  <si>
    <t>Проведен капитальный ремонт дошкольных образовательных организаций</t>
  </si>
  <si>
    <t>Количество отремонтированных дошкольных образовательных организаций</t>
  </si>
  <si>
    <t>26</t>
  </si>
  <si>
    <t>Общее количество общеобразовательных организаций, в которых оснащены предметные кабинеты средствами обучения и воспитания</t>
  </si>
  <si>
    <t>Д=Ч факт / Ч план х 100%, где:
Ч факт – численность детей из семей граждан, участвующих в специальной военной операции,у которых не взимается плата  за посещение занятий по дополнительным образовательным программам, реализуемым на платной основе в муниципальных образовательных организациях в отчетном периоде;
Ч план - численность детей из семей граждан, участвующих в специальной военной операции, которые обратились за дополнительной мерой социальной поддержки по освобождению от платы за посещение занятий по дополнительным образовательным программам, реализуемым на платной основе в муниципальных образовательных организациях, в отчетном периоде.</t>
  </si>
  <si>
    <t>Приложение № 3</t>
  </si>
  <si>
    <t>«6. Значения результатов выполнения мероприятий муниципальной программы городского округа «Образование»</t>
  </si>
  <si>
    <t>Доля советников директоров по воспитанию и взаимодействию с детскими общественными объединениями, получивших соответствующие ежемесячные выплаты денежного вознаграждения</t>
  </si>
  <si>
    <t>(Кохв/ Кобщ) x 100, где:
Кохв – количество советников директоров по воспитанию и взаимодействию с детскими общественными объединениями, осущесствляющих работы в муниципальны общеобразовательных организациях, которым обеспечены выплаты ежемесячного денежного вознаграждения;
Кобщ – количество советников директоров по воспитанию и взаимодействию с детскими общественными объединениями, осущесствляющих работы в муниципальны общеобразовательных организациях</t>
  </si>
  <si>
    <t>Целевые показатели (Соглашение с ФОИВ)</t>
  </si>
  <si>
    <t>Мероприятие Ю6.2 «Обеспечение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t>
  </si>
  <si>
    <t>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ед.</t>
  </si>
  <si>
    <t xml:space="preserve">городского округа Жуковский </t>
  </si>
  <si>
    <t>«5. Методика расчета значений целевых показателей муниципальной программы ородского округа Жуковский «Образование»</t>
  </si>
  <si>
    <t xml:space="preserve">«4. Целевые показатели муниципальной программы городского округа Жуковский «Образование»     
</t>
  </si>
  <si>
    <t>_____________________________________________________</t>
  </si>
  <si>
    <t>___________________________________________________________________________________________________________</t>
  </si>
  <si>
    <t>26 27 -</t>
  </si>
  <si>
    <t>все - с 2025 года</t>
  </si>
  <si>
    <t>Проведены работы в муниципальных организациях дополнительного образования для обеспечения пожарной безопасности</t>
  </si>
  <si>
    <t>Приложение № 4</t>
  </si>
  <si>
    <t>Доля детей, осваивающих образовательные программы дошкольного образования в организациях, осуществляющих образовательную деятельность в Московской области, на которых выплачена компенсация родительской платы в общей численности детей, родители которых обратились за выплатой компенсации, процент</t>
  </si>
  <si>
    <t>Доля работников муниципальных дошкольных образовательных организаций и  муниципальных общеобразовательных организаций, получивших ежемесячную доплату за напряженный труд, в общей численности работников такой категории, образовательных организаций, получивших ежемесячную доплату за напряженный труд, процент</t>
  </si>
  <si>
    <t xml:space="preserve"> Доля воспитанников в частных дошкольных образовательных организациях, частных общеобразовательных организациях и у индивидуальных предпринимателей, осуществляющих образовательную деятельность по основным общеобразовательным программам дошкольного образования, обеспеченных содержанием, в общей численности воспитанников, зачисленных  в частные дошкольные образовательные организации, частные общеобразовательные организации и к индивидуальным предпринимателям, осуществляющим образовательную деятельность по основным общеобразовательным программам дошкольного образования, посредством информационной системы управления дошкольными образовательными организациями Московской области, процент</t>
  </si>
  <si>
    <t>Д=Ч факт / Ч план х 100%, где:
Ч факт – численность детей, осваивающих образовательные программы дошкольного образования в организациях, осуществляющих образовательную деятельность в Московской области, на которых выплачена компенсация родительской платы, в отчетном периоде;
Ч план - численность детей, осваивающих образовательные программы дошкольного образования в организациях, осуществляющих образовательную деятельность в Московской области,  родители (законные представители) которых обратились за компенсацией родительской платы и внесли плату за присмотр и уход за ребенком (детьми), в отчетном периоде.
Данные предоставляются посредством системы ГАС «Управление».</t>
  </si>
  <si>
    <t xml:space="preserve">Д_в=К_в/К_ов×100%, где:
Кв – количество воспитанников в частных дошкольных образовательных организациях, частных общеобразовательных организациях и у индивидуальных предпринимателей, осуществляющих образовательную деятельность по основным общеобразовательным программам дошкольного образования, обеспеченных содержанием;
Ков – общая численность воспитанников, зачисленных в частные дошкольные образовательные организации, частные общеобразовательные организации и к индивидуальным предпринимателям, осуществляющим образовательную деятельность по основным общеобразовательным программам дошкольного образования, посредством информационной системы управления дошкольными образовательными организациями Московской области
</t>
  </si>
  <si>
    <t>Количество детей из семей граждан, участвующих в специальной военной операции, плата за присмотр и уход за которых в муниципальных образовательных организациях в Московской области, реализующих программы дошкольного образования, не взимается, человек</t>
  </si>
  <si>
    <t>Общее количество детей из семей граждан, участвующих в специальной военной операции, плата за присмотр и уход за которых в муниципальных образовательных организациях в Московской области, реализующих программы дошкольного образования, не взимается</t>
  </si>
  <si>
    <t xml:space="preserve">Созданы условия для получения детьми-инвалидами качественного образования в муниципальных образовательных организаций: дошкольных, общеобразовательных, дополнительного образования детей, в том числе в организациях, осуществляющих образовательную деятельность по адаптированным основным общеобразовательным программам
</t>
  </si>
  <si>
    <t>Общее количество образовательных организаций, в которых созданы условия для получения детьми-инвалидами качественного образования</t>
  </si>
  <si>
    <t>Д=Ч факт / Ч план х 100%, где:
Ч факт – численность работников, привлекаемых к проведению в Московской области государственной итоговой аттестации обучающихся;
 Ч план - численность отдельных категорий обучающихся по очной форме обучения муниципальных общеобразовательных организаций,  которые обратились за компенсацией за проезд, в отчетном периоде</t>
  </si>
  <si>
    <t>Доля работников, получивших компенсацию, в общей численности работников, привлеченных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</si>
  <si>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 xml:space="preserve">Выплата по субсидиям: на выполнение муниципального задания, иные цели, %
</t>
  </si>
  <si>
    <t>Выплата по субсидиям: на выполнение муниципального задания, иные цели</t>
  </si>
  <si>
    <t>Д=Ч факт / Ч план х 100%, где:
Ч факт – фактическая выплата по субсидиям на выполнение муниципального задания и иные цели;
Ч план - плановая выплата по субсидиям на выполнение муниципального задания и иные цели</t>
  </si>
  <si>
    <t>29</t>
  </si>
  <si>
    <t>24</t>
  </si>
  <si>
    <t xml:space="preserve">Д=Ч факт / Ч посещ х 100%, где:
Ч факт – количество детодней, в которые отдельные категории обучающихся муниципальных общеобразовательных организаций в Московской области получали бесплатное питание, в отчетном периоде;
Ч посещ - количество детодней,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 в отчетном периоде
</t>
  </si>
  <si>
    <t>Обеспечено функционирования модели персонифицированного финансирования дополнительного образования детей</t>
  </si>
  <si>
    <t>В государственных и муниципальных общеобразовательных организациях и их структурных подразделениях реализованы 
мероприятия по обеспечению деятельности советников директора по воспитанию и взаимодействию с детскими общественными объединениями</t>
  </si>
  <si>
    <t>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t>
  </si>
  <si>
    <t>Обеспечено функционирования модели персонифицированного финансирования дополнительного образования детей, %</t>
  </si>
  <si>
    <t>Количество зданий учреждений дополнительного образования, в которых проведены работы по обеспечению пожарной безопасности</t>
  </si>
  <si>
    <t xml:space="preserve">Проведены работы в муниципальных организациях дополнительного образования для обеспечения пожарной безопасности, ед.
</t>
  </si>
  <si>
    <t>Д=Ч факт / Ч план х 100%, где:
Ч факт – фактическая численность детей, которым обеспечено функционирования модели персонифицированного финансирования дополнительного образования;
Ч план - плановая численность детей, которым обеспечено функционирования модели персонифицированного финансирования дополнительного образования.</t>
  </si>
  <si>
    <t>1.</t>
  </si>
  <si>
    <t>1.1.</t>
  </si>
  <si>
    <t>1.2.</t>
  </si>
  <si>
    <t>1.3.</t>
  </si>
  <si>
    <t>1.4.</t>
  </si>
  <si>
    <t>1.5.</t>
  </si>
  <si>
    <t>1.6.</t>
  </si>
  <si>
    <t>1.7.</t>
  </si>
  <si>
    <t>1.8.</t>
  </si>
  <si>
    <t>1.9.</t>
  </si>
  <si>
    <t>1.10.</t>
  </si>
  <si>
    <t>1.11.</t>
  </si>
  <si>
    <t>1.12.</t>
  </si>
  <si>
    <t>1.13.</t>
  </si>
  <si>
    <t>1.14.</t>
  </si>
  <si>
    <t>1.15.</t>
  </si>
  <si>
    <t>1.16.</t>
  </si>
  <si>
    <t>1.17.</t>
  </si>
  <si>
    <t>1.18.</t>
  </si>
  <si>
    <t>1.19.</t>
  </si>
  <si>
    <t>2.</t>
  </si>
  <si>
    <t>2.1.</t>
  </si>
  <si>
    <t>2.2.</t>
  </si>
  <si>
    <t>2.3.</t>
  </si>
  <si>
    <t>2.4.</t>
  </si>
  <si>
    <t>3.1.</t>
  </si>
  <si>
    <t>3.2.</t>
  </si>
  <si>
    <t>4.1.</t>
  </si>
  <si>
    <t>5.1.</t>
  </si>
  <si>
    <t>5.2.</t>
  </si>
  <si>
    <t>5.3.</t>
  </si>
  <si>
    <t>5.4.</t>
  </si>
  <si>
    <t>5.6.</t>
  </si>
  <si>
    <t>6.1.</t>
  </si>
  <si>
    <t>7.1.</t>
  </si>
  <si>
    <t>8.1.</t>
  </si>
  <si>
    <t>9.1.</t>
  </si>
  <si>
    <t>10.</t>
  </si>
  <si>
    <t>10.1.</t>
  </si>
  <si>
    <t>11.1.</t>
  </si>
  <si>
    <t>11.2.</t>
  </si>
  <si>
    <t>11.3.</t>
  </si>
  <si>
    <t xml:space="preserve"> Заместитель Главы городского округа Жуковский - О.Н. Алфёрова</t>
  </si>
  <si>
    <t xml:space="preserve">«9. Перечень мероприятий подпрограммы 4 «Обеспечивающая подпрограмма» </t>
  </si>
  <si>
    <t>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t>
  </si>
  <si>
    <t>Д=Ч факт / Ч план х 100%, где:
Ч факт – средняя заработная плата педагогических работников организаций дополнительного образования сферы образования без учета внешних совместителей, в отчетном периоде;
Ч план - среднемесячная номинальная начисленная заработная плата учителей, в отчетном периоде.</t>
  </si>
  <si>
    <t>Управление обазования, МКУ "ЦБ", МБУ ДПО УМЦ</t>
  </si>
  <si>
    <t xml:space="preserve"> 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 %
</t>
  </si>
  <si>
    <t>от «01» ноября  2025 г. № 1668</t>
  </si>
  <si>
    <t>от «01» ноября 2025 г. № 1668</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</si>
</sst>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3" formatCode="_-* #,##0.00\ _₽_-;\-* #,##0.00\ _₽_-;_-* &quot;-&quot;??\ _₽_-;_-@_-"/>
    <numFmt numFmtId="164" formatCode="General_)"/>
    <numFmt numFmtId="165" formatCode="_(&quot;$&quot;* #,##0.00_);_(&quot;$&quot;* \(#,##0.00\);_(&quot;$&quot;* &quot;-&quot;??_);_(@_)"/>
    <numFmt numFmtId="166" formatCode="0.0%"/>
    <numFmt numFmtId="167" formatCode="_-* #,##0_р_._-;\-* #,##0_р_._-;_-* &quot;-&quot;??_р_._-;_-@_-"/>
    <numFmt numFmtId="168" formatCode="0.00;[Red]0.00"/>
    <numFmt numFmtId="169" formatCode="0.000"/>
    <numFmt numFmtId="170" formatCode="0.0"/>
    <numFmt numFmtId="171" formatCode="#,##0.0"/>
    <numFmt numFmtId="172" formatCode="#,##0.000"/>
    <numFmt numFmtId="173" formatCode="&quot;$&quot;#,##0.00_);\(&quot;$&quot;#,##0.00\)"/>
    <numFmt numFmtId="174" formatCode="_(&quot;$&quot;* #,##0_);_(&quot;$&quot;* \(#,##0\);_(&quot;$&quot;* &quot;-&quot;_);_(@_)"/>
    <numFmt numFmtId="175" formatCode="_-* #,##0\ _р_._-;\-* #,##0\ _р_._-;_-* &quot;-&quot;\ _р_._-;_-@_-"/>
    <numFmt numFmtId="176" formatCode="_-* #,##0.00\ _р_._-;\-* #,##0.00\ _р_._-;_-* &quot;-&quot;??\ _р_._-;_-@_-"/>
    <numFmt numFmtId="177" formatCode="_-* #,##0_р_._-;\-* #,##0_р_._-;_-* &quot;-&quot;_р_._-;_-@_-"/>
    <numFmt numFmtId="178" formatCode="&quot;Да&quot;;&quot;Да&quot;;&quot;Нет&quot;"/>
    <numFmt numFmtId="179" formatCode="_-* #,##0.00_р_._-;\-* #,##0.00_р_._-;_-* &quot;-&quot;??_р_._-;_-@_-"/>
    <numFmt numFmtId="180" formatCode="#,##0.00\ &quot;₽&quot;"/>
    <numFmt numFmtId="181" formatCode="#,##0.00000"/>
    <numFmt numFmtId="182" formatCode="0.00000"/>
  </numFmts>
  <fonts count="37">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1"/>
      <color indexed="9"/>
      <name val="Calibri"/>
      <family val="2"/>
      <charset val="204"/>
    </font>
    <font>
      <sz val="10"/>
      <name val="Arial"/>
      <family val="2"/>
      <charset val="204"/>
    </font>
    <font>
      <sz val="9"/>
      <name val="Times New Roman"/>
      <family val="1"/>
      <charset val="204"/>
    </font>
    <font>
      <sz val="14"/>
      <color theme="1"/>
      <name val="TimesNewRomanPSMT"/>
      <family val="2"/>
    </font>
    <font>
      <sz val="10"/>
      <name val="Courier"/>
      <family val="1"/>
      <charset val="204"/>
    </font>
    <font>
      <sz val="10"/>
      <name val="Courier"/>
      <family val="3"/>
    </font>
    <font>
      <sz val="14"/>
      <color theme="1"/>
      <name val="Calibri"/>
      <family val="2"/>
      <charset val="204"/>
      <scheme val="minor"/>
    </font>
    <font>
      <sz val="10"/>
      <name val="Arial Cyr"/>
      <charset val="204"/>
    </font>
    <font>
      <sz val="11"/>
      <color theme="1"/>
      <name val="Calibri"/>
      <family val="2"/>
      <scheme val="minor"/>
    </font>
    <font>
      <sz val="12"/>
      <name val="Times New Roman"/>
      <family val="1"/>
      <charset val="204"/>
    </font>
    <font>
      <sz val="10"/>
      <color rgb="FF000000"/>
      <name val="Times New Roman"/>
      <family val="1"/>
      <charset val="204"/>
    </font>
    <font>
      <sz val="11"/>
      <color rgb="FF000000"/>
      <name val="Calibri"/>
      <family val="2"/>
      <charset val="204"/>
    </font>
    <font>
      <sz val="11"/>
      <color theme="1"/>
      <name val="Times New Roman"/>
      <family val="2"/>
      <charset val="204"/>
    </font>
    <font>
      <sz val="12"/>
      <name val="UkrainianMysl"/>
      <charset val="204"/>
    </font>
    <font>
      <sz val="10"/>
      <name val="Helv"/>
      <charset val="204"/>
    </font>
    <font>
      <sz val="10"/>
      <name val="Helv"/>
    </font>
    <font>
      <sz val="12"/>
      <name val="Журнал"/>
      <charset val="204"/>
    </font>
    <font>
      <sz val="14"/>
      <color indexed="8"/>
      <name val="Calibri"/>
      <family val="2"/>
      <charset val="204"/>
    </font>
    <font>
      <sz val="8"/>
      <color theme="1"/>
      <name val="Times New Roman"/>
      <family val="1"/>
      <charset val="204"/>
    </font>
    <font>
      <sz val="8"/>
      <name val="Times New Roman"/>
      <family val="1"/>
      <charset val="204"/>
    </font>
    <font>
      <sz val="14"/>
      <color theme="1"/>
      <name val="Times New Roman"/>
      <family val="1"/>
      <charset val="204"/>
    </font>
    <font>
      <vertAlign val="superscript"/>
      <sz val="10"/>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charset val="204"/>
      <scheme val="minor"/>
    </font>
    <font>
      <sz val="8"/>
      <color rgb="FFFF0000"/>
      <name val="Times New Roman"/>
      <family val="1"/>
      <charset val="204"/>
    </font>
    <font>
      <strike/>
      <sz val="8"/>
      <color rgb="FFFF0000"/>
      <name val="Times New Roman"/>
      <family val="1"/>
      <charset val="204"/>
    </font>
    <font>
      <sz val="9"/>
      <color indexed="81"/>
      <name val="Tahoma"/>
      <family val="2"/>
      <charset val="204"/>
    </font>
    <font>
      <b/>
      <sz val="9"/>
      <color indexed="81"/>
      <name val="Tahoma"/>
      <family val="2"/>
      <charset val="204"/>
    </font>
    <font>
      <sz val="14"/>
      <color indexed="8"/>
      <name val="Times New Roman"/>
      <family val="1"/>
      <charset val="204"/>
    </font>
    <font>
      <sz val="14"/>
      <name val="Times New Roman"/>
      <family val="1"/>
      <charset val="204"/>
    </font>
    <font>
      <strike/>
      <sz val="14"/>
      <color rgb="FFFF0000"/>
      <name val="Times New Roman"/>
      <family val="1"/>
      <charset val="204"/>
    </font>
    <font>
      <b/>
      <sz val="14"/>
      <color theme="1"/>
      <name val="Times New Roman"/>
      <family val="1"/>
      <charset val="204"/>
    </font>
  </fonts>
  <fills count="1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0"/>
        <bgColor indexed="64"/>
      </patternFill>
    </fill>
    <fill>
      <patternFill patternType="solid">
        <fgColor rgb="FF92D050"/>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0" borderId="0"/>
    <xf numFmtId="0" fontId="6" fillId="0" borderId="1">
      <alignment horizontal="left" vertical="center"/>
    </xf>
    <xf numFmtId="0" fontId="3" fillId="0" borderId="0" applyFill="0" applyProtection="0"/>
    <xf numFmtId="0" fontId="7" fillId="0" borderId="0"/>
    <xf numFmtId="164" fontId="8" fillId="0" borderId="0"/>
    <xf numFmtId="164" fontId="8" fillId="0" borderId="0"/>
    <xf numFmtId="165" fontId="9" fillId="0" borderId="0"/>
    <xf numFmtId="164" fontId="8"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65" fontId="9" fillId="0" borderId="0"/>
    <xf numFmtId="165" fontId="9" fillId="0" borderId="0"/>
    <xf numFmtId="166" fontId="9" fillId="0" borderId="0"/>
    <xf numFmtId="167" fontId="9" fillId="0" borderId="0"/>
    <xf numFmtId="168" fontId="9" fillId="0" borderId="0"/>
    <xf numFmtId="168" fontId="9" fillId="0" borderId="0"/>
    <xf numFmtId="168" fontId="9" fillId="0" borderId="0"/>
    <xf numFmtId="166" fontId="9" fillId="0" borderId="0"/>
    <xf numFmtId="166"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69"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69"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69"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69"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0" fontId="8"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1" fontId="8"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0" fontId="9"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0" fontId="8"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5" fillId="0" borderId="0"/>
    <xf numFmtId="0" fontId="11" fillId="0" borderId="0"/>
    <xf numFmtId="0" fontId="5" fillId="0" borderId="0"/>
    <xf numFmtId="169" fontId="8" fillId="0" borderId="0"/>
    <xf numFmtId="169" fontId="8" fillId="0" borderId="0"/>
    <xf numFmtId="0" fontId="13" fillId="0" borderId="0"/>
    <xf numFmtId="172" fontId="8" fillId="0" borderId="0"/>
    <xf numFmtId="168" fontId="9" fillId="0" borderId="0"/>
    <xf numFmtId="173" fontId="8" fillId="0" borderId="0"/>
    <xf numFmtId="0" fontId="11" fillId="0" borderId="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2" fontId="8" fillId="0" borderId="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5" fillId="0" borderId="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4" fillId="0" borderId="0"/>
    <xf numFmtId="0" fontId="11" fillId="0" borderId="0"/>
    <xf numFmtId="0" fontId="3" fillId="0" borderId="0"/>
    <xf numFmtId="0" fontId="3" fillId="0" borderId="0"/>
    <xf numFmtId="173" fontId="9"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5" fillId="0" borderId="0"/>
    <xf numFmtId="0" fontId="3" fillId="0" borderId="0" applyFill="0" applyProtection="0"/>
    <xf numFmtId="0" fontId="3" fillId="0" borderId="0" applyFill="0" applyProtection="0"/>
    <xf numFmtId="0" fontId="3"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8"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3" fillId="0" borderId="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1"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174" fontId="8" fillId="0" borderId="0"/>
    <xf numFmtId="0" fontId="3" fillId="0" borderId="0" applyFill="0" applyProtection="0"/>
    <xf numFmtId="0" fontId="3" fillId="0" borderId="0" applyFill="0" applyProtection="0"/>
    <xf numFmtId="0" fontId="16" fillId="0" borderId="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0" fontId="3" fillId="0" borderId="0" applyFill="0" applyProtection="0"/>
    <xf numFmtId="9" fontId="3"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0" fontId="18" fillId="0" borderId="0"/>
    <xf numFmtId="0" fontId="19" fillId="0" borderId="0"/>
    <xf numFmtId="175" fontId="20" fillId="0" borderId="0" applyFont="0" applyFill="0" applyBorder="0" applyAlignment="0" applyProtection="0"/>
    <xf numFmtId="176" fontId="20" fillId="0" borderId="0" applyFont="0" applyFill="0" applyBorder="0" applyAlignment="0" applyProtection="0"/>
    <xf numFmtId="177" fontId="11" fillId="0" borderId="0" applyFont="0" applyFill="0" applyBorder="0" applyAlignment="0" applyProtection="0"/>
    <xf numFmtId="177"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3" fillId="0" borderId="0" applyFont="0" applyFill="0" applyBorder="0" applyAlignment="0" applyProtection="0"/>
    <xf numFmtId="179" fontId="11" fillId="0" borderId="0" applyFont="0" applyFill="0" applyBorder="0" applyAlignment="0" applyProtection="0"/>
    <xf numFmtId="179" fontId="21" fillId="0" borderId="0" applyFont="0" applyFill="0" applyBorder="0" applyAlignment="0" applyProtection="0"/>
    <xf numFmtId="179" fontId="10" fillId="0" borderId="0" applyFont="0" applyFill="0" applyBorder="0" applyAlignment="0" applyProtection="0"/>
    <xf numFmtId="179" fontId="11" fillId="0" borderId="0" applyFont="0" applyFill="0" applyBorder="0" applyAlignment="0" applyProtection="0"/>
    <xf numFmtId="179" fontId="3" fillId="0" borderId="0" applyFont="0" applyFill="0" applyBorder="0" applyAlignment="0" applyProtection="0"/>
    <xf numFmtId="179" fontId="10" fillId="0" borderId="0" applyFont="0" applyFill="0" applyBorder="0" applyAlignment="0" applyProtection="0"/>
    <xf numFmtId="179" fontId="3" fillId="0" borderId="0" applyFont="0" applyFill="0" applyBorder="0" applyAlignment="0" applyProtection="0"/>
    <xf numFmtId="179" fontId="21"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8"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4"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8" fontId="3" fillId="0" borderId="0" applyFont="0" applyFill="0" applyBorder="0" applyAlignment="0" applyProtection="0"/>
    <xf numFmtId="17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78"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5" fillId="0" borderId="0"/>
    <xf numFmtId="9" fontId="1" fillId="0" borderId="0" applyFont="0" applyFill="0" applyBorder="0" applyAlignment="0" applyProtection="0"/>
  </cellStyleXfs>
  <cellXfs count="223">
    <xf numFmtId="0" fontId="0" fillId="0" borderId="0" xfId="0"/>
    <xf numFmtId="0" fontId="0" fillId="0" borderId="0" xfId="0" applyFill="1"/>
    <xf numFmtId="0" fontId="0" fillId="0" borderId="0" xfId="0" applyFill="1" applyAlignment="1">
      <alignment wrapText="1"/>
    </xf>
    <xf numFmtId="0" fontId="10" fillId="0" borderId="0" xfId="0" applyFont="1"/>
    <xf numFmtId="0" fontId="26" fillId="0" borderId="1" xfId="0" applyFont="1" applyFill="1" applyBorder="1" applyAlignment="1">
      <alignment vertical="top" wrapText="1"/>
    </xf>
    <xf numFmtId="0" fontId="26" fillId="0" borderId="0" xfId="0" applyFont="1"/>
    <xf numFmtId="0" fontId="26" fillId="0" borderId="0" xfId="0" applyFont="1" applyAlignment="1">
      <alignment horizontal="justify" wrapText="1"/>
    </xf>
    <xf numFmtId="0" fontId="28" fillId="0" borderId="0" xfId="0" applyFont="1"/>
    <xf numFmtId="0" fontId="26" fillId="0" borderId="1" xfId="0" applyFont="1" applyFill="1" applyBorder="1" applyAlignment="1">
      <alignment horizontal="left" vertical="top" wrapText="1"/>
    </xf>
    <xf numFmtId="49" fontId="0" fillId="0" borderId="0" xfId="0" applyNumberFormat="1" applyFill="1"/>
    <xf numFmtId="0" fontId="0" fillId="0" borderId="0" xfId="0" applyFill="1" applyAlignment="1">
      <alignment horizontal="left" wrapText="1"/>
    </xf>
    <xf numFmtId="0" fontId="22" fillId="0" borderId="1" xfId="0" applyFont="1" applyFill="1" applyBorder="1" applyAlignment="1">
      <alignment horizontal="center" vertical="top"/>
    </xf>
    <xf numFmtId="49" fontId="22" fillId="0" borderId="1" xfId="0" applyNumberFormat="1" applyFont="1" applyFill="1" applyBorder="1" applyAlignment="1">
      <alignment horizontal="center"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top"/>
    </xf>
    <xf numFmtId="0" fontId="22" fillId="0" borderId="1" xfId="0" applyFont="1" applyFill="1" applyBorder="1" applyAlignment="1">
      <alignment horizontal="center" vertical="top" wrapText="1"/>
    </xf>
    <xf numFmtId="49" fontId="22" fillId="0" borderId="1" xfId="0" applyNumberFormat="1" applyFont="1" applyFill="1" applyBorder="1" applyAlignment="1">
      <alignment horizontal="center" vertical="top" wrapText="1"/>
    </xf>
    <xf numFmtId="0" fontId="22" fillId="0" borderId="1" xfId="0" applyFont="1" applyFill="1" applyBorder="1" applyAlignment="1">
      <alignment horizontal="center"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33" fillId="0" borderId="0" xfId="0" applyFont="1" applyFill="1"/>
    <xf numFmtId="0" fontId="34" fillId="0" borderId="0" xfId="0" applyFont="1" applyFill="1"/>
    <xf numFmtId="0" fontId="34" fillId="0" borderId="1" xfId="0" applyFont="1" applyFill="1" applyBorder="1" applyAlignment="1">
      <alignment horizontal="center" vertical="center" wrapText="1"/>
    </xf>
    <xf numFmtId="49" fontId="34" fillId="0" borderId="1" xfId="0" applyNumberFormat="1" applyFont="1" applyFill="1" applyBorder="1" applyAlignment="1">
      <alignment horizontal="center" vertical="center" wrapText="1"/>
    </xf>
    <xf numFmtId="0" fontId="34" fillId="18" borderId="0" xfId="0" applyFont="1" applyFill="1"/>
    <xf numFmtId="0" fontId="33" fillId="18" borderId="0" xfId="0" applyFont="1" applyFill="1"/>
    <xf numFmtId="0" fontId="34" fillId="16" borderId="1" xfId="0" applyFont="1" applyFill="1" applyBorder="1" applyAlignment="1">
      <alignment horizontal="left" vertical="top" wrapText="1"/>
    </xf>
    <xf numFmtId="0" fontId="33" fillId="17" borderId="0" xfId="0" applyFont="1" applyFill="1"/>
    <xf numFmtId="0" fontId="33" fillId="0" borderId="0" xfId="0" applyFont="1" applyFill="1" applyAlignment="1">
      <alignment horizontal="left" vertical="center"/>
    </xf>
    <xf numFmtId="0" fontId="33" fillId="0" borderId="0" xfId="0" applyFont="1" applyFill="1" applyAlignment="1">
      <alignment horizontal="center" vertical="top"/>
    </xf>
    <xf numFmtId="0" fontId="33" fillId="0" borderId="0" xfId="0" applyFont="1" applyFill="1" applyAlignment="1">
      <alignment horizontal="left" vertical="top"/>
    </xf>
    <xf numFmtId="0" fontId="33" fillId="0" borderId="0" xfId="0" applyFont="1" applyFill="1" applyAlignment="1">
      <alignment vertical="center"/>
    </xf>
    <xf numFmtId="0" fontId="33" fillId="0" borderId="0" xfId="0" applyFont="1" applyFill="1" applyAlignment="1">
      <alignment horizontal="center"/>
    </xf>
    <xf numFmtId="0" fontId="24" fillId="0" borderId="0" xfId="0" applyFont="1" applyFill="1"/>
    <xf numFmtId="49" fontId="24" fillId="0" borderId="1" xfId="0" applyNumberFormat="1" applyFont="1" applyFill="1" applyBorder="1" applyAlignment="1">
      <alignment horizontal="center" vertical="top" wrapText="1"/>
    </xf>
    <xf numFmtId="0" fontId="24" fillId="0" borderId="1" xfId="0" applyFont="1" applyFill="1" applyBorder="1" applyAlignment="1">
      <alignment horizontal="center" vertical="top" wrapText="1"/>
    </xf>
    <xf numFmtId="0" fontId="24" fillId="0" borderId="0" xfId="0" applyFont="1" applyFill="1" applyAlignment="1">
      <alignment horizontal="center"/>
    </xf>
    <xf numFmtId="0" fontId="24" fillId="0" borderId="1" xfId="0" applyFont="1" applyFill="1" applyBorder="1" applyAlignment="1">
      <alignment vertical="top" wrapText="1"/>
    </xf>
    <xf numFmtId="0" fontId="24" fillId="0" borderId="0" xfId="0" applyFont="1" applyFill="1" applyAlignment="1">
      <alignment wrapText="1"/>
    </xf>
    <xf numFmtId="49" fontId="24" fillId="0" borderId="0" xfId="0" applyNumberFormat="1" applyFont="1" applyFill="1"/>
    <xf numFmtId="0" fontId="34" fillId="16" borderId="1" xfId="0" applyFont="1" applyFill="1" applyBorder="1" applyAlignment="1">
      <alignment horizontal="center" vertical="top" wrapText="1"/>
    </xf>
    <xf numFmtId="49" fontId="34" fillId="16" borderId="1" xfId="0" applyNumberFormat="1" applyFont="1" applyFill="1" applyBorder="1" applyAlignment="1">
      <alignment horizontal="center" vertical="center" wrapText="1"/>
    </xf>
    <xf numFmtId="3" fontId="34" fillId="16" borderId="1" xfId="0" applyNumberFormat="1" applyFont="1" applyFill="1" applyBorder="1" applyAlignment="1">
      <alignment horizontal="left" vertical="top" wrapText="1"/>
    </xf>
    <xf numFmtId="0" fontId="24" fillId="16" borderId="1" xfId="0" applyFont="1" applyFill="1" applyBorder="1" applyAlignment="1">
      <alignment horizontal="center" vertical="top" wrapText="1"/>
    </xf>
    <xf numFmtId="0" fontId="24" fillId="16" borderId="0" xfId="0" applyFont="1" applyFill="1"/>
    <xf numFmtId="0" fontId="24" fillId="16" borderId="0" xfId="0" applyFont="1" applyFill="1" applyAlignment="1">
      <alignment horizontal="center"/>
    </xf>
    <xf numFmtId="3" fontId="26" fillId="0" borderId="1" xfId="0" applyNumberFormat="1" applyFont="1" applyFill="1" applyBorder="1" applyAlignment="1">
      <alignment horizontal="center" vertical="top" wrapText="1"/>
    </xf>
    <xf numFmtId="0" fontId="22" fillId="0" borderId="1" xfId="0" applyFont="1" applyFill="1" applyBorder="1" applyAlignment="1">
      <alignment horizontal="center" vertical="top"/>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vertical="top" wrapText="1"/>
    </xf>
    <xf numFmtId="0" fontId="22" fillId="0" borderId="1" xfId="0" applyFont="1" applyFill="1" applyBorder="1" applyAlignment="1">
      <alignment horizontal="center" vertical="top" wrapText="1"/>
    </xf>
    <xf numFmtId="181" fontId="26" fillId="0" borderId="1" xfId="0" applyNumberFormat="1" applyFont="1" applyFill="1" applyBorder="1" applyAlignment="1">
      <alignment horizontal="center" vertical="top" wrapText="1"/>
    </xf>
    <xf numFmtId="182" fontId="22" fillId="0" borderId="1" xfId="0" applyNumberFormat="1" applyFont="1" applyFill="1" applyBorder="1" applyAlignment="1">
      <alignment horizontal="center" vertical="top" wrapText="1"/>
    </xf>
    <xf numFmtId="181" fontId="22" fillId="0" borderId="1" xfId="0" applyNumberFormat="1" applyFont="1" applyFill="1" applyBorder="1" applyAlignment="1">
      <alignment horizontal="center" vertical="top" wrapText="1"/>
    </xf>
    <xf numFmtId="181" fontId="22" fillId="0" borderId="1" xfId="0" applyNumberFormat="1" applyFont="1" applyFill="1" applyBorder="1" applyAlignment="1">
      <alignment horizontal="center" vertical="center" wrapText="1"/>
    </xf>
    <xf numFmtId="0" fontId="22" fillId="0" borderId="1" xfId="0" applyFont="1" applyBorder="1" applyAlignment="1">
      <alignment horizontal="center" vertical="top" wrapText="1"/>
    </xf>
    <xf numFmtId="3" fontId="22" fillId="0" borderId="1" xfId="0" applyNumberFormat="1" applyFont="1" applyBorder="1" applyAlignment="1">
      <alignment horizontal="center" vertical="top" wrapText="1"/>
    </xf>
    <xf numFmtId="181" fontId="22" fillId="0" borderId="1" xfId="0" applyNumberFormat="1" applyFont="1" applyBorder="1" applyAlignment="1">
      <alignment horizontal="center" vertical="top" wrapText="1"/>
    </xf>
    <xf numFmtId="49" fontId="22" fillId="0" borderId="1" xfId="0" applyNumberFormat="1" applyFont="1" applyFill="1" applyBorder="1" applyAlignment="1">
      <alignment vertical="top" wrapText="1"/>
    </xf>
    <xf numFmtId="182" fontId="22" fillId="0" borderId="1" xfId="0" applyNumberFormat="1" applyFont="1" applyBorder="1" applyAlignment="1">
      <alignment horizontal="center" vertical="top" wrapText="1"/>
    </xf>
    <xf numFmtId="0" fontId="0" fillId="0" borderId="0" xfId="0" applyFill="1" applyAlignment="1">
      <alignment horizontal="left"/>
    </xf>
    <xf numFmtId="0" fontId="24" fillId="0" borderId="0" xfId="0" applyFont="1"/>
    <xf numFmtId="0" fontId="24" fillId="0" borderId="2" xfId="0" applyFont="1" applyBorder="1"/>
    <xf numFmtId="0" fontId="22" fillId="0" borderId="1" xfId="0" applyFont="1" applyFill="1" applyBorder="1" applyAlignment="1">
      <alignment vertical="top" wrapText="1"/>
    </xf>
    <xf numFmtId="0" fontId="34" fillId="0" borderId="1" xfId="0" applyFont="1" applyFill="1" applyBorder="1" applyAlignment="1">
      <alignment horizontal="center" vertical="center" wrapText="1"/>
    </xf>
    <xf numFmtId="0" fontId="34" fillId="0" borderId="1" xfId="0" applyFont="1" applyBorder="1" applyAlignment="1">
      <alignment horizontal="left" vertical="top" wrapText="1"/>
    </xf>
    <xf numFmtId="0" fontId="34" fillId="0" borderId="1" xfId="0" applyFont="1" applyBorder="1" applyAlignment="1">
      <alignment horizontal="center" vertical="top" wrapText="1"/>
    </xf>
    <xf numFmtId="49" fontId="34" fillId="0" borderId="1" xfId="0" applyNumberFormat="1" applyFont="1" applyBorder="1" applyAlignment="1">
      <alignment horizontal="center" vertical="center" wrapText="1"/>
    </xf>
    <xf numFmtId="0" fontId="34" fillId="0" borderId="1" xfId="0" applyFont="1" applyBorder="1" applyAlignment="1">
      <alignment horizontal="left" vertical="center" wrapText="1"/>
    </xf>
    <xf numFmtId="0" fontId="33" fillId="0" borderId="1" xfId="0" applyFont="1" applyBorder="1" applyAlignment="1">
      <alignment horizontal="left" vertical="top"/>
    </xf>
    <xf numFmtId="0" fontId="34" fillId="0" borderId="1" xfId="0" applyFont="1" applyFill="1" applyBorder="1" applyAlignment="1">
      <alignment horizontal="left" vertical="top" wrapText="1"/>
    </xf>
    <xf numFmtId="171" fontId="34" fillId="16" borderId="1" xfId="0" applyNumberFormat="1" applyFont="1" applyFill="1" applyBorder="1" applyAlignment="1">
      <alignment horizontal="left" vertical="top" wrapText="1"/>
    </xf>
    <xf numFmtId="1" fontId="34" fillId="16" borderId="1" xfId="0" applyNumberFormat="1" applyFont="1" applyFill="1" applyBorder="1" applyAlignment="1">
      <alignment horizontal="left" vertical="top" wrapText="1"/>
    </xf>
    <xf numFmtId="0" fontId="0" fillId="0" borderId="2" xfId="0" applyFill="1" applyBorder="1"/>
    <xf numFmtId="0" fontId="22" fillId="0" borderId="1" xfId="0" applyFont="1" applyFill="1" applyBorder="1" applyAlignment="1">
      <alignment horizontal="center" vertical="top" wrapText="1"/>
    </xf>
    <xf numFmtId="49" fontId="24" fillId="16" borderId="1" xfId="0" applyNumberFormat="1" applyFont="1" applyFill="1" applyBorder="1" applyAlignment="1">
      <alignment horizontal="center" vertical="top" wrapText="1"/>
    </xf>
    <xf numFmtId="9" fontId="24" fillId="16" borderId="1" xfId="4643" applyFont="1" applyFill="1" applyBorder="1" applyAlignment="1">
      <alignment horizontal="center" vertical="top" wrapText="1"/>
    </xf>
    <xf numFmtId="49" fontId="35" fillId="16" borderId="1" xfId="0" applyNumberFormat="1" applyFont="1" applyFill="1" applyBorder="1" applyAlignment="1">
      <alignment horizontal="center" vertical="top" wrapText="1"/>
    </xf>
    <xf numFmtId="0" fontId="35" fillId="16" borderId="1" xfId="0" applyFont="1" applyFill="1" applyBorder="1" applyAlignment="1">
      <alignment horizontal="center" vertical="top" wrapText="1"/>
    </xf>
    <xf numFmtId="49" fontId="34" fillId="16" borderId="1" xfId="0" applyNumberFormat="1" applyFont="1" applyFill="1" applyBorder="1" applyAlignment="1">
      <alignment horizontal="center" vertical="top" wrapText="1"/>
    </xf>
    <xf numFmtId="0" fontId="24" fillId="0" borderId="0" xfId="0" applyFont="1" applyFill="1" applyAlignment="1">
      <alignment horizontal="right"/>
    </xf>
    <xf numFmtId="0" fontId="22" fillId="0" borderId="1" xfId="0" applyFont="1" applyFill="1" applyBorder="1" applyAlignment="1">
      <alignment horizontal="center" vertical="top" wrapText="1"/>
    </xf>
    <xf numFmtId="0" fontId="24" fillId="0" borderId="1" xfId="0" applyFont="1" applyFill="1" applyBorder="1" applyAlignment="1">
      <alignment horizontal="center"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2" fillId="0" borderId="1" xfId="0" applyFont="1" applyFill="1" applyBorder="1" applyAlignment="1">
      <alignment horizontal="center" vertical="top" wrapText="1"/>
    </xf>
    <xf numFmtId="0" fontId="33" fillId="0" borderId="0" xfId="0" applyFont="1" applyFill="1" applyAlignment="1">
      <alignment horizontal="right"/>
    </xf>
    <xf numFmtId="0" fontId="26" fillId="0" borderId="0" xfId="0" applyFont="1" applyAlignment="1">
      <alignment horizontal="center"/>
    </xf>
    <xf numFmtId="0" fontId="33" fillId="0" borderId="0" xfId="0" applyFont="1" applyFill="1" applyBorder="1" applyAlignment="1">
      <alignment horizontal="left" vertical="top"/>
    </xf>
    <xf numFmtId="0" fontId="33" fillId="0" borderId="0" xfId="0" applyFont="1" applyFill="1" applyBorder="1" applyAlignment="1">
      <alignment horizontal="center" vertical="top"/>
    </xf>
    <xf numFmtId="0" fontId="0" fillId="0" borderId="0" xfId="0" applyFill="1" applyBorder="1"/>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wrapText="1"/>
    </xf>
    <xf numFmtId="0" fontId="27" fillId="0" borderId="0" xfId="0" applyFont="1" applyAlignment="1">
      <alignment horizontal="left" vertical="top" wrapText="1"/>
    </xf>
    <xf numFmtId="0" fontId="26" fillId="0" borderId="2" xfId="0" applyFont="1" applyBorder="1"/>
    <xf numFmtId="0" fontId="24" fillId="0" borderId="2" xfId="0" applyFont="1" applyFill="1" applyBorder="1"/>
    <xf numFmtId="0" fontId="24" fillId="0" borderId="1" xfId="0" applyFont="1" applyFill="1" applyBorder="1" applyAlignment="1">
      <alignment horizontal="center" vertical="top" wrapText="1"/>
    </xf>
    <xf numFmtId="0" fontId="22" fillId="0" borderId="0" xfId="0" applyFont="1" applyFill="1" applyBorder="1" applyAlignment="1">
      <alignment horizontal="center" vertical="top"/>
    </xf>
    <xf numFmtId="0" fontId="22" fillId="0" borderId="1" xfId="0" applyFont="1" applyFill="1" applyBorder="1" applyAlignment="1">
      <alignment horizontal="center" vertical="top"/>
    </xf>
    <xf numFmtId="0" fontId="24" fillId="0" borderId="0" xfId="0" applyFont="1" applyAlignment="1">
      <alignment horizontal="left" wrapText="1"/>
    </xf>
    <xf numFmtId="0" fontId="24" fillId="0" borderId="0" xfId="0" applyFont="1" applyAlignment="1">
      <alignment horizontal="center"/>
    </xf>
    <xf numFmtId="0" fontId="36" fillId="0" borderId="0" xfId="0" applyFont="1" applyAlignment="1">
      <alignment horizontal="left"/>
    </xf>
    <xf numFmtId="0" fontId="24" fillId="0" borderId="0" xfId="0" applyFont="1" applyAlignment="1">
      <alignment horizontal="right"/>
    </xf>
    <xf numFmtId="0" fontId="36" fillId="0" borderId="0" xfId="0" applyFont="1" applyAlignment="1">
      <alignment horizontal="center"/>
    </xf>
    <xf numFmtId="182" fontId="2" fillId="0" borderId="0" xfId="0" applyNumberFormat="1" applyFont="1" applyAlignment="1">
      <alignment horizontal="right"/>
    </xf>
    <xf numFmtId="0" fontId="27" fillId="0" borderId="0" xfId="0" applyFont="1" applyAlignment="1">
      <alignment horizontal="left" vertical="top" wrapText="1"/>
    </xf>
    <xf numFmtId="0" fontId="26" fillId="0" borderId="1" xfId="0" applyFont="1" applyBorder="1" applyAlignment="1">
      <alignment horizontal="left" vertical="top" wrapText="1"/>
    </xf>
    <xf numFmtId="3" fontId="26" fillId="0" borderId="1" xfId="0" applyNumberFormat="1" applyFont="1" applyBorder="1" applyAlignment="1">
      <alignment horizontal="left" vertical="top" wrapText="1"/>
    </xf>
    <xf numFmtId="3" fontId="26" fillId="0" borderId="1" xfId="0" applyNumberFormat="1"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center" wrapText="1"/>
    </xf>
    <xf numFmtId="0" fontId="24" fillId="0" borderId="0" xfId="0" applyFont="1" applyBorder="1" applyAlignment="1">
      <alignment horizontal="center"/>
    </xf>
    <xf numFmtId="0" fontId="25" fillId="0" borderId="0" xfId="0" applyFont="1" applyFill="1" applyBorder="1" applyAlignment="1">
      <alignment horizontal="center" vertical="center"/>
    </xf>
    <xf numFmtId="0" fontId="26" fillId="0" borderId="0" xfId="0" applyFont="1" applyBorder="1" applyAlignment="1">
      <alignment horizontal="left"/>
    </xf>
    <xf numFmtId="0" fontId="27" fillId="0" borderId="0" xfId="0" applyFont="1" applyAlignment="1">
      <alignment horizontal="center" wrapText="1"/>
    </xf>
    <xf numFmtId="0" fontId="26" fillId="0" borderId="0" xfId="0" applyFont="1" applyAlignment="1">
      <alignment horizontal="justify" vertical="top" wrapText="1"/>
    </xf>
    <xf numFmtId="0" fontId="27" fillId="0" borderId="0" xfId="0" applyFont="1" applyAlignment="1">
      <alignment horizontal="center" vertical="center" wrapText="1"/>
    </xf>
    <xf numFmtId="0" fontId="26" fillId="0" borderId="0" xfId="0" applyFont="1" applyAlignment="1">
      <alignment horizontal="justify" vertical="top"/>
    </xf>
    <xf numFmtId="49" fontId="22" fillId="0" borderId="1" xfId="0" applyNumberFormat="1" applyFont="1" applyFill="1" applyBorder="1" applyAlignment="1">
      <alignment horizontal="center" vertical="top" wrapText="1"/>
    </xf>
    <xf numFmtId="0" fontId="22" fillId="0" borderId="1" xfId="0" applyFont="1" applyFill="1" applyBorder="1" applyAlignment="1">
      <alignment horizontal="center" vertical="center" wrapText="1"/>
    </xf>
    <xf numFmtId="49" fontId="22" fillId="0" borderId="1" xfId="0" applyNumberFormat="1"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top" wrapText="1"/>
    </xf>
    <xf numFmtId="181" fontId="22" fillId="0" borderId="1" xfId="0" applyNumberFormat="1" applyFont="1" applyFill="1" applyBorder="1" applyAlignment="1">
      <alignment horizontal="center" vertical="top"/>
    </xf>
    <xf numFmtId="181" fontId="22" fillId="0" borderId="1" xfId="0" applyNumberFormat="1" applyFont="1" applyFill="1" applyBorder="1" applyAlignment="1">
      <alignment horizontal="center" vertical="top" wrapText="1"/>
    </xf>
    <xf numFmtId="0" fontId="22" fillId="0" borderId="3" xfId="0" applyFont="1" applyFill="1" applyBorder="1" applyAlignment="1">
      <alignment horizontal="center" vertical="top" wrapText="1"/>
    </xf>
    <xf numFmtId="0" fontId="22" fillId="0" borderId="4" xfId="0" applyFont="1" applyFill="1" applyBorder="1" applyAlignment="1">
      <alignment horizontal="center" vertical="top" wrapText="1"/>
    </xf>
    <xf numFmtId="0" fontId="22" fillId="0" borderId="5" xfId="0" applyFont="1" applyFill="1" applyBorder="1" applyAlignment="1">
      <alignment horizontal="center" vertical="top" wrapText="1"/>
    </xf>
    <xf numFmtId="0" fontId="22" fillId="0" borderId="1" xfId="0" applyNumberFormat="1" applyFont="1" applyFill="1" applyBorder="1" applyAlignment="1">
      <alignment horizontal="left" vertical="top" wrapText="1"/>
    </xf>
    <xf numFmtId="181" fontId="22" fillId="0" borderId="6" xfId="0" applyNumberFormat="1" applyFont="1" applyFill="1" applyBorder="1" applyAlignment="1">
      <alignment horizontal="center" vertical="top"/>
    </xf>
    <xf numFmtId="181" fontId="22" fillId="0" borderId="7" xfId="0" applyNumberFormat="1" applyFont="1" applyFill="1" applyBorder="1" applyAlignment="1">
      <alignment horizontal="center" vertical="top"/>
    </xf>
    <xf numFmtId="181" fontId="22" fillId="0" borderId="8" xfId="0" applyNumberFormat="1" applyFont="1" applyFill="1" applyBorder="1" applyAlignment="1">
      <alignment horizontal="center" vertical="top"/>
    </xf>
    <xf numFmtId="49" fontId="22" fillId="0" borderId="3" xfId="0" applyNumberFormat="1" applyFont="1" applyFill="1" applyBorder="1" applyAlignment="1">
      <alignment horizontal="center" vertical="top" wrapText="1"/>
    </xf>
    <xf numFmtId="49" fontId="22" fillId="0" borderId="4" xfId="0" applyNumberFormat="1" applyFont="1" applyFill="1" applyBorder="1" applyAlignment="1">
      <alignment horizontal="center" vertical="top" wrapText="1"/>
    </xf>
    <xf numFmtId="49" fontId="22" fillId="0" borderId="5" xfId="0" applyNumberFormat="1" applyFont="1" applyFill="1" applyBorder="1" applyAlignment="1">
      <alignment horizontal="center" vertical="top" wrapText="1"/>
    </xf>
    <xf numFmtId="0" fontId="22" fillId="0" borderId="3"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16" borderId="1" xfId="0" applyFont="1" applyFill="1" applyBorder="1" applyAlignment="1">
      <alignment wrapText="1"/>
    </xf>
    <xf numFmtId="49" fontId="22" fillId="16" borderId="1" xfId="0" applyNumberFormat="1" applyFont="1" applyFill="1" applyBorder="1" applyAlignment="1">
      <alignment horizontal="center" vertical="top" wrapText="1"/>
    </xf>
    <xf numFmtId="0" fontId="22" fillId="0" borderId="1" xfId="0" applyFont="1" applyFill="1" applyBorder="1" applyAlignment="1">
      <alignment horizontal="center" wrapText="1"/>
    </xf>
    <xf numFmtId="180" fontId="22" fillId="0" borderId="3" xfId="0" applyNumberFormat="1" applyFont="1" applyFill="1" applyBorder="1" applyAlignment="1">
      <alignment horizontal="left" vertical="top" wrapText="1"/>
    </xf>
    <xf numFmtId="180" fontId="22" fillId="0" borderId="4" xfId="0" applyNumberFormat="1" applyFont="1" applyFill="1" applyBorder="1" applyAlignment="1">
      <alignment horizontal="left" vertical="top" wrapText="1"/>
    </xf>
    <xf numFmtId="180" fontId="22" fillId="0" borderId="5" xfId="0" applyNumberFormat="1" applyFont="1" applyFill="1" applyBorder="1" applyAlignment="1">
      <alignment horizontal="left" vertical="top" wrapText="1"/>
    </xf>
    <xf numFmtId="0" fontId="22" fillId="0" borderId="1" xfId="0" applyFont="1" applyFill="1" applyBorder="1" applyAlignment="1">
      <alignment wrapText="1"/>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5" xfId="0" applyFont="1" applyFill="1" applyBorder="1" applyAlignment="1">
      <alignment horizontal="left" vertical="top" wrapText="1"/>
    </xf>
    <xf numFmtId="0" fontId="22" fillId="16" borderId="3" xfId="0" applyFont="1" applyFill="1" applyBorder="1" applyAlignment="1">
      <alignment horizontal="center" vertical="top" wrapText="1"/>
    </xf>
    <xf numFmtId="0" fontId="22" fillId="16" borderId="4" xfId="0" applyFont="1" applyFill="1" applyBorder="1" applyAlignment="1">
      <alignment horizontal="center" vertical="top" wrapText="1"/>
    </xf>
    <xf numFmtId="0" fontId="22" fillId="16" borderId="5" xfId="0" applyFont="1" applyFill="1" applyBorder="1" applyAlignment="1">
      <alignment horizontal="center" vertical="top" wrapText="1"/>
    </xf>
    <xf numFmtId="49" fontId="30" fillId="0" borderId="1" xfId="0" applyNumberFormat="1" applyFont="1" applyFill="1" applyBorder="1" applyAlignment="1">
      <alignment horizontal="left" vertical="top"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1" xfId="0" applyFont="1" applyFill="1" applyBorder="1" applyAlignment="1">
      <alignment vertical="top" wrapText="1"/>
    </xf>
    <xf numFmtId="0" fontId="30" fillId="0" borderId="3" xfId="0" applyFont="1" applyFill="1" applyBorder="1" applyAlignment="1">
      <alignment horizontal="left" vertical="top" wrapText="1"/>
    </xf>
    <xf numFmtId="0" fontId="29" fillId="0" borderId="4" xfId="0" applyFont="1" applyFill="1" applyBorder="1" applyAlignment="1">
      <alignment horizontal="left" vertical="top" wrapText="1"/>
    </xf>
    <xf numFmtId="0" fontId="29" fillId="0" borderId="5" xfId="0" applyFont="1" applyFill="1" applyBorder="1" applyAlignment="1">
      <alignment horizontal="left" vertical="top" wrapText="1"/>
    </xf>
    <xf numFmtId="49" fontId="22" fillId="16" borderId="1" xfId="0" applyNumberFormat="1" applyFont="1" applyFill="1" applyBorder="1" applyAlignment="1">
      <alignment horizontal="left" vertical="top" wrapText="1"/>
    </xf>
    <xf numFmtId="0" fontId="2" fillId="0" borderId="0" xfId="0" applyFont="1" applyFill="1" applyAlignment="1">
      <alignment horizontal="center" wrapText="1"/>
    </xf>
    <xf numFmtId="0" fontId="22" fillId="0" borderId="1" xfId="0" applyFont="1" applyFill="1" applyBorder="1" applyAlignment="1">
      <alignment horizontal="center" vertical="top"/>
    </xf>
    <xf numFmtId="0" fontId="22" fillId="0" borderId="6" xfId="0" applyFont="1" applyFill="1" applyBorder="1" applyAlignment="1">
      <alignment horizontal="center" vertical="top" wrapText="1"/>
    </xf>
    <xf numFmtId="0" fontId="22" fillId="0" borderId="7" xfId="0" applyFont="1" applyFill="1" applyBorder="1" applyAlignment="1">
      <alignment horizontal="center" vertical="top" wrapText="1"/>
    </xf>
    <xf numFmtId="180" fontId="22" fillId="0" borderId="1" xfId="0" applyNumberFormat="1" applyFont="1" applyFill="1" applyBorder="1" applyAlignment="1">
      <alignment horizontal="left" vertical="top"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49" fontId="22" fillId="0" borderId="3" xfId="0" applyNumberFormat="1" applyFont="1" applyFill="1" applyBorder="1" applyAlignment="1">
      <alignment horizontal="left" vertical="top" wrapText="1"/>
    </xf>
    <xf numFmtId="49" fontId="22" fillId="0" borderId="4" xfId="0" applyNumberFormat="1" applyFont="1" applyFill="1" applyBorder="1" applyAlignment="1">
      <alignment horizontal="left" vertical="top" wrapText="1"/>
    </xf>
    <xf numFmtId="49" fontId="22" fillId="0" borderId="5" xfId="0" applyNumberFormat="1" applyFont="1" applyFill="1" applyBorder="1" applyAlignment="1">
      <alignment horizontal="left" vertical="top" wrapText="1"/>
    </xf>
    <xf numFmtId="181" fontId="22" fillId="0" borderId="6" xfId="0" applyNumberFormat="1" applyFont="1" applyFill="1" applyBorder="1" applyAlignment="1">
      <alignment horizontal="center" vertical="center" wrapText="1"/>
    </xf>
    <xf numFmtId="181" fontId="22" fillId="0" borderId="7" xfId="0" applyNumberFormat="1" applyFont="1" applyFill="1" applyBorder="1" applyAlignment="1">
      <alignment horizontal="center" vertical="center" wrapText="1"/>
    </xf>
    <xf numFmtId="181" fontId="22" fillId="0" borderId="8" xfId="0" applyNumberFormat="1" applyFont="1" applyFill="1" applyBorder="1" applyAlignment="1">
      <alignment horizontal="center" vertical="center" wrapText="1"/>
    </xf>
    <xf numFmtId="181" fontId="22" fillId="0" borderId="6" xfId="0" applyNumberFormat="1" applyFont="1" applyFill="1" applyBorder="1" applyAlignment="1">
      <alignment horizontal="center" vertical="top" wrapText="1"/>
    </xf>
    <xf numFmtId="181" fontId="22" fillId="0" borderId="7" xfId="0" applyNumberFormat="1" applyFont="1" applyFill="1" applyBorder="1" applyAlignment="1">
      <alignment horizontal="center" vertical="top" wrapText="1"/>
    </xf>
    <xf numFmtId="181" fontId="22" fillId="0" borderId="8" xfId="0" applyNumberFormat="1" applyFont="1" applyFill="1" applyBorder="1" applyAlignment="1">
      <alignment horizontal="center" vertical="top" wrapText="1"/>
    </xf>
    <xf numFmtId="0" fontId="22" fillId="0" borderId="9" xfId="0" applyFont="1" applyFill="1" applyBorder="1" applyAlignment="1">
      <alignment horizontal="center" vertical="top"/>
    </xf>
    <xf numFmtId="0" fontId="22" fillId="0" borderId="10" xfId="0" applyFont="1" applyFill="1" applyBorder="1" applyAlignment="1">
      <alignment horizontal="center" vertical="top"/>
    </xf>
    <xf numFmtId="0" fontId="22" fillId="0" borderId="13" xfId="0" applyFont="1" applyFill="1" applyBorder="1" applyAlignment="1">
      <alignment horizontal="center" vertical="top"/>
    </xf>
    <xf numFmtId="0" fontId="22" fillId="0" borderId="11" xfId="0" applyFont="1" applyFill="1" applyBorder="1" applyAlignment="1">
      <alignment horizontal="center" vertical="top"/>
    </xf>
    <xf numFmtId="0" fontId="22" fillId="0" borderId="0" xfId="0" applyFont="1" applyFill="1" applyBorder="1" applyAlignment="1">
      <alignment horizontal="center" vertical="top"/>
    </xf>
    <xf numFmtId="0" fontId="22" fillId="0" borderId="14" xfId="0" applyFont="1" applyFill="1" applyBorder="1" applyAlignment="1">
      <alignment horizontal="center" vertical="top"/>
    </xf>
    <xf numFmtId="0" fontId="22" fillId="0" borderId="12" xfId="0" applyFont="1" applyFill="1" applyBorder="1" applyAlignment="1">
      <alignment horizontal="center" vertical="top"/>
    </xf>
    <xf numFmtId="0" fontId="22" fillId="0" borderId="2" xfId="0" applyFont="1" applyFill="1" applyBorder="1" applyAlignment="1">
      <alignment horizontal="center" vertical="top"/>
    </xf>
    <xf numFmtId="0" fontId="22" fillId="0" borderId="15" xfId="0" applyFont="1" applyFill="1" applyBorder="1" applyAlignment="1">
      <alignment horizontal="center" vertical="top"/>
    </xf>
    <xf numFmtId="0" fontId="22" fillId="0" borderId="3" xfId="0" applyFont="1" applyFill="1" applyBorder="1" applyAlignment="1">
      <alignment horizontal="center" wrapText="1"/>
    </xf>
    <xf numFmtId="0" fontId="22" fillId="0" borderId="4" xfId="0" applyFont="1" applyFill="1" applyBorder="1" applyAlignment="1">
      <alignment horizontal="center" wrapText="1"/>
    </xf>
    <xf numFmtId="0" fontId="22" fillId="0" borderId="5" xfId="0" applyFont="1" applyFill="1" applyBorder="1" applyAlignment="1">
      <alignment horizontal="center" wrapText="1"/>
    </xf>
    <xf numFmtId="49" fontId="22" fillId="0" borderId="1" xfId="0" applyNumberFormat="1" applyFont="1" applyBorder="1" applyAlignment="1">
      <alignment horizontal="center" vertical="top"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2" fillId="0" borderId="0" xfId="0" applyFont="1" applyFill="1" applyBorder="1" applyAlignment="1">
      <alignment vertical="top" wrapText="1"/>
    </xf>
    <xf numFmtId="0" fontId="22" fillId="0" borderId="0" xfId="0" applyFont="1" applyFill="1" applyBorder="1" applyAlignment="1">
      <alignment wrapText="1"/>
    </xf>
    <xf numFmtId="0" fontId="22" fillId="0" borderId="0" xfId="0" applyFont="1" applyFill="1" applyBorder="1" applyAlignment="1">
      <alignment horizontal="center" vertical="top" wrapText="1"/>
    </xf>
    <xf numFmtId="0" fontId="34" fillId="0" borderId="1"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0" xfId="0" applyFont="1" applyFill="1" applyAlignment="1">
      <alignment horizontal="center" vertical="center"/>
    </xf>
    <xf numFmtId="0" fontId="24" fillId="0" borderId="2" xfId="0" applyFont="1" applyFill="1" applyBorder="1" applyAlignment="1">
      <alignment horizontal="center" wrapText="1"/>
    </xf>
    <xf numFmtId="0" fontId="24" fillId="0" borderId="1" xfId="0" applyFont="1" applyFill="1" applyBorder="1" applyAlignment="1">
      <alignment horizontal="center" vertical="top" wrapText="1"/>
    </xf>
    <xf numFmtId="0" fontId="33" fillId="0" borderId="0" xfId="0" applyFont="1" applyFill="1" applyAlignment="1">
      <alignment horizontal="right"/>
    </xf>
    <xf numFmtId="0" fontId="24" fillId="16" borderId="1" xfId="0" applyFont="1" applyFill="1" applyBorder="1" applyAlignment="1">
      <alignment horizontal="center" wrapText="1"/>
    </xf>
  </cellXfs>
  <cellStyles count="4644">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1. Свод по школамNEW" xfId="19"/>
    <cellStyle name="Костя" xfId="20"/>
    <cellStyle name="Обычный" xfId="0" builtinId="0"/>
    <cellStyle name="Обычный 10" xfId="21"/>
    <cellStyle name="Обычный 10 2" xfId="22"/>
    <cellStyle name="Обычный 10 2 2" xfId="23"/>
    <cellStyle name="Обычный 10 3" xfId="24"/>
    <cellStyle name="Обычный 10 4" xfId="25"/>
    <cellStyle name="Обычный 10 5" xfId="26"/>
    <cellStyle name="Обычный 100" xfId="27"/>
    <cellStyle name="Обычный 101" xfId="28"/>
    <cellStyle name="Обычный 102" xfId="29"/>
    <cellStyle name="Обычный 103" xfId="30"/>
    <cellStyle name="Обычный 104" xfId="31"/>
    <cellStyle name="Обычный 105" xfId="32"/>
    <cellStyle name="Обычный 106" xfId="33"/>
    <cellStyle name="Обычный 108" xfId="34"/>
    <cellStyle name="Обычный 109" xfId="35"/>
    <cellStyle name="Обычный 11" xfId="36"/>
    <cellStyle name="Обычный 11 2" xfId="37"/>
    <cellStyle name="Обычный 11 2 2" xfId="38"/>
    <cellStyle name="Обычный 11 2 3" xfId="39"/>
    <cellStyle name="Обычный 11 2 3 2" xfId="40"/>
    <cellStyle name="Обычный 11 2 3 3" xfId="41"/>
    <cellStyle name="Обычный 11 2 3 4" xfId="42"/>
    <cellStyle name="Обычный 11 2 3 5" xfId="43"/>
    <cellStyle name="Обычный 11 2 3 6" xfId="44"/>
    <cellStyle name="Обычный 11 2 3 7" xfId="45"/>
    <cellStyle name="Обычный 110" xfId="46"/>
    <cellStyle name="Обычный 111" xfId="47"/>
    <cellStyle name="Обычный 112" xfId="48"/>
    <cellStyle name="Обычный 113" xfId="49"/>
    <cellStyle name="Обычный 114" xfId="50"/>
    <cellStyle name="Обычный 115" xfId="51"/>
    <cellStyle name="Обычный 116" xfId="52"/>
    <cellStyle name="Обычный 117" xfId="53"/>
    <cellStyle name="Обычный 118" xfId="54"/>
    <cellStyle name="Обычный 119" xfId="55"/>
    <cellStyle name="Обычный 12" xfId="56"/>
    <cellStyle name="Обычный 12 2" xfId="57"/>
    <cellStyle name="Обычный 120" xfId="58"/>
    <cellStyle name="Обычный 121" xfId="59"/>
    <cellStyle name="Обычный 122" xfId="60"/>
    <cellStyle name="Обычный 124" xfId="61"/>
    <cellStyle name="Обычный 125" xfId="62"/>
    <cellStyle name="Обычный 126" xfId="63"/>
    <cellStyle name="Обычный 127" xfId="64"/>
    <cellStyle name="Обычный 128" xfId="65"/>
    <cellStyle name="Обычный 129" xfId="66"/>
    <cellStyle name="Обычный 13" xfId="67"/>
    <cellStyle name="Обычный 13 2" xfId="68"/>
    <cellStyle name="Обычный 130" xfId="69"/>
    <cellStyle name="Обычный 131" xfId="70"/>
    <cellStyle name="Обычный 132" xfId="71"/>
    <cellStyle name="Обычный 133" xfId="72"/>
    <cellStyle name="Обычный 134" xfId="73"/>
    <cellStyle name="Обычный 135" xfId="74"/>
    <cellStyle name="Обычный 136" xfId="75"/>
    <cellStyle name="Обычный 137" xfId="76"/>
    <cellStyle name="Обычный 138" xfId="77"/>
    <cellStyle name="Обычный 139" xfId="78"/>
    <cellStyle name="Обычный 14" xfId="79"/>
    <cellStyle name="Обычный 14 2" xfId="80"/>
    <cellStyle name="Обычный 140" xfId="81"/>
    <cellStyle name="Обычный 141" xfId="82"/>
    <cellStyle name="Обычный 142" xfId="83"/>
    <cellStyle name="Обычный 143" xfId="84"/>
    <cellStyle name="Обычный 144" xfId="85"/>
    <cellStyle name="Обычный 145" xfId="86"/>
    <cellStyle name="Обычный 146" xfId="87"/>
    <cellStyle name="Обычный 147" xfId="88"/>
    <cellStyle name="Обычный 148" xfId="89"/>
    <cellStyle name="Обычный 149" xfId="90"/>
    <cellStyle name="Обычный 15" xfId="91"/>
    <cellStyle name="Обычный 15 2" xfId="92"/>
    <cellStyle name="Обычный 150" xfId="93"/>
    <cellStyle name="Обычный 151" xfId="94"/>
    <cellStyle name="Обычный 153" xfId="95"/>
    <cellStyle name="Обычный 154" xfId="96"/>
    <cellStyle name="Обычный 157" xfId="97"/>
    <cellStyle name="Обычный 158" xfId="98"/>
    <cellStyle name="Обычный 159" xfId="99"/>
    <cellStyle name="Обычный 16" xfId="100"/>
    <cellStyle name="Обычный 16 2" xfId="101"/>
    <cellStyle name="Обычный 161" xfId="102"/>
    <cellStyle name="Обычный 162" xfId="103"/>
    <cellStyle name="Обычный 163" xfId="104"/>
    <cellStyle name="Обычный 164" xfId="105"/>
    <cellStyle name="Обычный 167" xfId="106"/>
    <cellStyle name="Обычный 168" xfId="107"/>
    <cellStyle name="Обычный 169" xfId="108"/>
    <cellStyle name="Обычный 17" xfId="109"/>
    <cellStyle name="Обычный 17 2" xfId="110"/>
    <cellStyle name="Обычный 170" xfId="111"/>
    <cellStyle name="Обычный 171" xfId="112"/>
    <cellStyle name="Обычный 172" xfId="113"/>
    <cellStyle name="Обычный 173" xfId="114"/>
    <cellStyle name="Обычный 174" xfId="115"/>
    <cellStyle name="Обычный 175" xfId="116"/>
    <cellStyle name="Обычный 176" xfId="117"/>
    <cellStyle name="Обычный 177" xfId="118"/>
    <cellStyle name="Обычный 178" xfId="119"/>
    <cellStyle name="Обычный 179" xfId="120"/>
    <cellStyle name="Обычный 18" xfId="121"/>
    <cellStyle name="Обычный 18 2" xfId="122"/>
    <cellStyle name="Обычный 180" xfId="123"/>
    <cellStyle name="Обычный 182" xfId="124"/>
    <cellStyle name="Обычный 183" xfId="125"/>
    <cellStyle name="Обычный 184" xfId="126"/>
    <cellStyle name="Обычный 185" xfId="127"/>
    <cellStyle name="Обычный 186" xfId="128"/>
    <cellStyle name="Обычный 187" xfId="129"/>
    <cellStyle name="Обычный 188" xfId="130"/>
    <cellStyle name="Обычный 189" xfId="131"/>
    <cellStyle name="Обычный 19" xfId="132"/>
    <cellStyle name="Обычный 19 2" xfId="133"/>
    <cellStyle name="Обычный 190" xfId="134"/>
    <cellStyle name="Обычный 192" xfId="135"/>
    <cellStyle name="Обычный 193" xfId="136"/>
    <cellStyle name="Обычный 195" xfId="137"/>
    <cellStyle name="Обычный 196" xfId="138"/>
    <cellStyle name="Обычный 197" xfId="139"/>
    <cellStyle name="Обычный 198" xfId="140"/>
    <cellStyle name="Обычный 199" xfId="141"/>
    <cellStyle name="Обычный 2" xfId="142"/>
    <cellStyle name="Обычный 2 10" xfId="143"/>
    <cellStyle name="Обычный 2 11" xfId="144"/>
    <cellStyle name="Обычный 2 11 10" xfId="145"/>
    <cellStyle name="Обычный 2 11 2" xfId="146"/>
    <cellStyle name="Обычный 2 11 2 2" xfId="147"/>
    <cellStyle name="Обычный 2 11 2 3" xfId="148"/>
    <cellStyle name="Обычный 2 11 2 4" xfId="149"/>
    <cellStyle name="Обычный 2 11 2 5" xfId="150"/>
    <cellStyle name="Обычный 2 11 2 6" xfId="151"/>
    <cellStyle name="Обычный 2 11 2 7" xfId="152"/>
    <cellStyle name="Обычный 2 11 2 8" xfId="153"/>
    <cellStyle name="Обычный 2 11 2 9" xfId="154"/>
    <cellStyle name="Обычный 2 11 3" xfId="155"/>
    <cellStyle name="Обычный 2 11 4" xfId="156"/>
    <cellStyle name="Обычный 2 11 5" xfId="157"/>
    <cellStyle name="Обычный 2 11 6" xfId="158"/>
    <cellStyle name="Обычный 2 11 7" xfId="159"/>
    <cellStyle name="Обычный 2 11 8" xfId="160"/>
    <cellStyle name="Обычный 2 11 9" xfId="161"/>
    <cellStyle name="Обычный 2 12" xfId="162"/>
    <cellStyle name="Обычный 2 12 10" xfId="163"/>
    <cellStyle name="Обычный 2 12 2" xfId="164"/>
    <cellStyle name="Обычный 2 12 2 2" xfId="165"/>
    <cellStyle name="Обычный 2 12 2 3" xfId="166"/>
    <cellStyle name="Обычный 2 12 2 4" xfId="167"/>
    <cellStyle name="Обычный 2 12 2 5" xfId="168"/>
    <cellStyle name="Обычный 2 12 2 6" xfId="169"/>
    <cellStyle name="Обычный 2 12 2 7" xfId="170"/>
    <cellStyle name="Обычный 2 12 2 8" xfId="171"/>
    <cellStyle name="Обычный 2 12 2 9" xfId="172"/>
    <cellStyle name="Обычный 2 12 3" xfId="173"/>
    <cellStyle name="Обычный 2 12 4" xfId="174"/>
    <cellStyle name="Обычный 2 12 5" xfId="175"/>
    <cellStyle name="Обычный 2 12 6" xfId="176"/>
    <cellStyle name="Обычный 2 12 7" xfId="177"/>
    <cellStyle name="Обычный 2 12 8" xfId="178"/>
    <cellStyle name="Обычный 2 12 9" xfId="179"/>
    <cellStyle name="Обычный 2 13" xfId="180"/>
    <cellStyle name="Обычный 2 13 10" xfId="181"/>
    <cellStyle name="Обычный 2 13 11" xfId="182"/>
    <cellStyle name="Обычный 2 13 2" xfId="183"/>
    <cellStyle name="Обычный 2 13 2 10" xfId="184"/>
    <cellStyle name="Обычный 2 13 2 11" xfId="185"/>
    <cellStyle name="Обычный 2 13 2 2" xfId="186"/>
    <cellStyle name="Обычный 2 13 2 2 10" xfId="187"/>
    <cellStyle name="Обычный 2 13 2 2 11" xfId="188"/>
    <cellStyle name="Обычный 2 13 2 2 12" xfId="189"/>
    <cellStyle name="Обычный 2 13 2 2 2" xfId="190"/>
    <cellStyle name="Обычный 2 13 2 2 2 10" xfId="191"/>
    <cellStyle name="Обычный 2 13 2 2 2 11" xfId="192"/>
    <cellStyle name="Обычный 2 13 2 2 2 2" xfId="193"/>
    <cellStyle name="Обычный 2 13 2 2 2 2 10" xfId="194"/>
    <cellStyle name="Обычный 2 13 2 2 2 2 11" xfId="195"/>
    <cellStyle name="Обычный 2 13 2 2 2 2 2" xfId="196"/>
    <cellStyle name="Обычный 2 13 2 2 2 2 2 10" xfId="197"/>
    <cellStyle name="Обычный 2 13 2 2 2 2 2 11" xfId="198"/>
    <cellStyle name="Обычный 2 13 2 2 2 2 2 12" xfId="199"/>
    <cellStyle name="Обычный 2 13 2 2 2 2 2 2" xfId="200"/>
    <cellStyle name="Обычный 2 13 2 2 2 2 2 2 10" xfId="201"/>
    <cellStyle name="Обычный 2 13 2 2 2 2 2 2 2" xfId="202"/>
    <cellStyle name="Обычный 2 13 2 2 2 2 2 2 2 2" xfId="203"/>
    <cellStyle name="Обычный 2 13 2 2 2 2 2 2 2 3" xfId="204"/>
    <cellStyle name="Обычный 2 13 2 2 2 2 2 2 2 4" xfId="205"/>
    <cellStyle name="Обычный 2 13 2 2 2 2 2 2 2 5" xfId="206"/>
    <cellStyle name="Обычный 2 13 2 2 2 2 2 2 2 6" xfId="207"/>
    <cellStyle name="Обычный 2 13 2 2 2 2 2 2 2 7" xfId="208"/>
    <cellStyle name="Обычный 2 13 2 2 2 2 2 2 2 8" xfId="209"/>
    <cellStyle name="Обычный 2 13 2 2 2 2 2 2 2 9" xfId="210"/>
    <cellStyle name="Обычный 2 13 2 2 2 2 2 2 3" xfId="211"/>
    <cellStyle name="Обычный 2 13 2 2 2 2 2 2 4" xfId="212"/>
    <cellStyle name="Обычный 2 13 2 2 2 2 2 2 5" xfId="213"/>
    <cellStyle name="Обычный 2 13 2 2 2 2 2 2 6" xfId="214"/>
    <cellStyle name="Обычный 2 13 2 2 2 2 2 2 7" xfId="215"/>
    <cellStyle name="Обычный 2 13 2 2 2 2 2 2 8" xfId="216"/>
    <cellStyle name="Обычный 2 13 2 2 2 2 2 2 9" xfId="217"/>
    <cellStyle name="Обычный 2 13 2 2 2 2 2 3" xfId="218"/>
    <cellStyle name="Обычный 2 13 2 2 2 2 2 3 10" xfId="219"/>
    <cellStyle name="Обычный 2 13 2 2 2 2 2 3 2" xfId="220"/>
    <cellStyle name="Обычный 2 13 2 2 2 2 2 3 2 2" xfId="221"/>
    <cellStyle name="Обычный 2 13 2 2 2 2 2 3 2 3" xfId="222"/>
    <cellStyle name="Обычный 2 13 2 2 2 2 2 3 2 4" xfId="223"/>
    <cellStyle name="Обычный 2 13 2 2 2 2 2 3 2 5" xfId="224"/>
    <cellStyle name="Обычный 2 13 2 2 2 2 2 3 2 6" xfId="225"/>
    <cellStyle name="Обычный 2 13 2 2 2 2 2 3 2 7" xfId="226"/>
    <cellStyle name="Обычный 2 13 2 2 2 2 2 3 2 8" xfId="227"/>
    <cellStyle name="Обычный 2 13 2 2 2 2 2 3 2 9" xfId="228"/>
    <cellStyle name="Обычный 2 13 2 2 2 2 2 3 3" xfId="229"/>
    <cellStyle name="Обычный 2 13 2 2 2 2 2 3 4" xfId="230"/>
    <cellStyle name="Обычный 2 13 2 2 2 2 2 3 5" xfId="231"/>
    <cellStyle name="Обычный 2 13 2 2 2 2 2 3 6" xfId="232"/>
    <cellStyle name="Обычный 2 13 2 2 2 2 2 3 7" xfId="233"/>
    <cellStyle name="Обычный 2 13 2 2 2 2 2 3 8" xfId="234"/>
    <cellStyle name="Обычный 2 13 2 2 2 2 2 3 9" xfId="235"/>
    <cellStyle name="Обычный 2 13 2 2 2 2 2 4" xfId="236"/>
    <cellStyle name="Обычный 2 13 2 2 2 2 2 4 2" xfId="237"/>
    <cellStyle name="Обычный 2 13 2 2 2 2 2 4 3" xfId="238"/>
    <cellStyle name="Обычный 2 13 2 2 2 2 2 4 4" xfId="239"/>
    <cellStyle name="Обычный 2 13 2 2 2 2 2 4 5" xfId="240"/>
    <cellStyle name="Обычный 2 13 2 2 2 2 2 4 6" xfId="241"/>
    <cellStyle name="Обычный 2 13 2 2 2 2 2 4 7" xfId="242"/>
    <cellStyle name="Обычный 2 13 2 2 2 2 2 4 8" xfId="243"/>
    <cellStyle name="Обычный 2 13 2 2 2 2 2 4 9" xfId="244"/>
    <cellStyle name="Обычный 2 13 2 2 2 2 2 5" xfId="245"/>
    <cellStyle name="Обычный 2 13 2 2 2 2 2 6" xfId="246"/>
    <cellStyle name="Обычный 2 13 2 2 2 2 2 7" xfId="247"/>
    <cellStyle name="Обычный 2 13 2 2 2 2 2 8" xfId="248"/>
    <cellStyle name="Обычный 2 13 2 2 2 2 2 9" xfId="249"/>
    <cellStyle name="Обычный 2 13 2 2 2 2 3" xfId="250"/>
    <cellStyle name="Обычный 2 13 2 2 2 2 3 2" xfId="251"/>
    <cellStyle name="Обычный 2 13 2 2 2 2 3 3" xfId="252"/>
    <cellStyle name="Обычный 2 13 2 2 2 2 3 4" xfId="253"/>
    <cellStyle name="Обычный 2 13 2 2 2 2 3 5" xfId="254"/>
    <cellStyle name="Обычный 2 13 2 2 2 2 3 6" xfId="255"/>
    <cellStyle name="Обычный 2 13 2 2 2 2 3 7" xfId="256"/>
    <cellStyle name="Обычный 2 13 2 2 2 2 3 8" xfId="257"/>
    <cellStyle name="Обычный 2 13 2 2 2 2 3 9" xfId="258"/>
    <cellStyle name="Обычный 2 13 2 2 2 2 4" xfId="259"/>
    <cellStyle name="Обычный 2 13 2 2 2 2 5" xfId="260"/>
    <cellStyle name="Обычный 2 13 2 2 2 2 6" xfId="261"/>
    <cellStyle name="Обычный 2 13 2 2 2 2 7" xfId="262"/>
    <cellStyle name="Обычный 2 13 2 2 2 2 8" xfId="263"/>
    <cellStyle name="Обычный 2 13 2 2 2 2 9" xfId="264"/>
    <cellStyle name="Обычный 2 13 2 2 2 3" xfId="265"/>
    <cellStyle name="Обычный 2 13 2 2 2 3 2" xfId="266"/>
    <cellStyle name="Обычный 2 13 2 2 2 3 3" xfId="267"/>
    <cellStyle name="Обычный 2 13 2 2 2 3 4" xfId="268"/>
    <cellStyle name="Обычный 2 13 2 2 2 3 5" xfId="269"/>
    <cellStyle name="Обычный 2 13 2 2 2 3 6" xfId="270"/>
    <cellStyle name="Обычный 2 13 2 2 2 3 7" xfId="271"/>
    <cellStyle name="Обычный 2 13 2 2 2 3 8" xfId="272"/>
    <cellStyle name="Обычный 2 13 2 2 2 3 9" xfId="273"/>
    <cellStyle name="Обычный 2 13 2 2 2 4" xfId="274"/>
    <cellStyle name="Обычный 2 13 2 2 2 5" xfId="275"/>
    <cellStyle name="Обычный 2 13 2 2 2 6" xfId="276"/>
    <cellStyle name="Обычный 2 13 2 2 2 7" xfId="277"/>
    <cellStyle name="Обычный 2 13 2 2 2 8" xfId="278"/>
    <cellStyle name="Обычный 2 13 2 2 2 9" xfId="279"/>
    <cellStyle name="Обычный 2 13 2 2 3" xfId="280"/>
    <cellStyle name="Обычный 2 13 2 2 3 10" xfId="281"/>
    <cellStyle name="Обычный 2 13 2 2 3 11" xfId="282"/>
    <cellStyle name="Обычный 2 13 2 2 3 2" xfId="283"/>
    <cellStyle name="Обычный 2 13 2 2 3 2 10" xfId="284"/>
    <cellStyle name="Обычный 2 13 2 2 3 2 11" xfId="285"/>
    <cellStyle name="Обычный 2 13 2 2 3 2 12" xfId="286"/>
    <cellStyle name="Обычный 2 13 2 2 3 2 2" xfId="287"/>
    <cellStyle name="Обычный 2 13 2 2 3 2 2 10" xfId="288"/>
    <cellStyle name="Обычный 2 13 2 2 3 2 2 2" xfId="289"/>
    <cellStyle name="Обычный 2 13 2 2 3 2 2 2 2" xfId="290"/>
    <cellStyle name="Обычный 2 13 2 2 3 2 2 2 3" xfId="291"/>
    <cellStyle name="Обычный 2 13 2 2 3 2 2 2 4" xfId="292"/>
    <cellStyle name="Обычный 2 13 2 2 3 2 2 2 5" xfId="293"/>
    <cellStyle name="Обычный 2 13 2 2 3 2 2 2 6" xfId="294"/>
    <cellStyle name="Обычный 2 13 2 2 3 2 2 2 7" xfId="295"/>
    <cellStyle name="Обычный 2 13 2 2 3 2 2 2 8" xfId="296"/>
    <cellStyle name="Обычный 2 13 2 2 3 2 2 2 9" xfId="297"/>
    <cellStyle name="Обычный 2 13 2 2 3 2 2 3" xfId="298"/>
    <cellStyle name="Обычный 2 13 2 2 3 2 2 4" xfId="299"/>
    <cellStyle name="Обычный 2 13 2 2 3 2 2 5" xfId="300"/>
    <cellStyle name="Обычный 2 13 2 2 3 2 2 6" xfId="301"/>
    <cellStyle name="Обычный 2 13 2 2 3 2 2 7" xfId="302"/>
    <cellStyle name="Обычный 2 13 2 2 3 2 2 8" xfId="303"/>
    <cellStyle name="Обычный 2 13 2 2 3 2 2 9" xfId="304"/>
    <cellStyle name="Обычный 2 13 2 2 3 2 3" xfId="305"/>
    <cellStyle name="Обычный 2 13 2 2 3 2 3 10" xfId="306"/>
    <cellStyle name="Обычный 2 13 2 2 3 2 3 2" xfId="307"/>
    <cellStyle name="Обычный 2 13 2 2 3 2 3 2 2" xfId="308"/>
    <cellStyle name="Обычный 2 13 2 2 3 2 3 2 3" xfId="309"/>
    <cellStyle name="Обычный 2 13 2 2 3 2 3 2 4" xfId="310"/>
    <cellStyle name="Обычный 2 13 2 2 3 2 3 2 5" xfId="311"/>
    <cellStyle name="Обычный 2 13 2 2 3 2 3 2 6" xfId="312"/>
    <cellStyle name="Обычный 2 13 2 2 3 2 3 2 7" xfId="313"/>
    <cellStyle name="Обычный 2 13 2 2 3 2 3 2 8" xfId="314"/>
    <cellStyle name="Обычный 2 13 2 2 3 2 3 2 9" xfId="315"/>
    <cellStyle name="Обычный 2 13 2 2 3 2 3 3" xfId="316"/>
    <cellStyle name="Обычный 2 13 2 2 3 2 3 4" xfId="317"/>
    <cellStyle name="Обычный 2 13 2 2 3 2 3 5" xfId="318"/>
    <cellStyle name="Обычный 2 13 2 2 3 2 3 6" xfId="319"/>
    <cellStyle name="Обычный 2 13 2 2 3 2 3 7" xfId="320"/>
    <cellStyle name="Обычный 2 13 2 2 3 2 3 8" xfId="321"/>
    <cellStyle name="Обычный 2 13 2 2 3 2 3 9" xfId="322"/>
    <cellStyle name="Обычный 2 13 2 2 3 2 4" xfId="323"/>
    <cellStyle name="Обычный 2 13 2 2 3 2 4 2" xfId="324"/>
    <cellStyle name="Обычный 2 13 2 2 3 2 4 3" xfId="325"/>
    <cellStyle name="Обычный 2 13 2 2 3 2 4 4" xfId="326"/>
    <cellStyle name="Обычный 2 13 2 2 3 2 4 5" xfId="327"/>
    <cellStyle name="Обычный 2 13 2 2 3 2 4 6" xfId="328"/>
    <cellStyle name="Обычный 2 13 2 2 3 2 4 7" xfId="329"/>
    <cellStyle name="Обычный 2 13 2 2 3 2 4 8" xfId="330"/>
    <cellStyle name="Обычный 2 13 2 2 3 2 4 9" xfId="331"/>
    <cellStyle name="Обычный 2 13 2 2 3 2 5" xfId="332"/>
    <cellStyle name="Обычный 2 13 2 2 3 2 6" xfId="333"/>
    <cellStyle name="Обычный 2 13 2 2 3 2 7" xfId="334"/>
    <cellStyle name="Обычный 2 13 2 2 3 2 8" xfId="335"/>
    <cellStyle name="Обычный 2 13 2 2 3 2 9" xfId="336"/>
    <cellStyle name="Обычный 2 13 2 2 3 3" xfId="337"/>
    <cellStyle name="Обычный 2 13 2 2 3 3 2" xfId="338"/>
    <cellStyle name="Обычный 2 13 2 2 3 3 3" xfId="339"/>
    <cellStyle name="Обычный 2 13 2 2 3 3 4" xfId="340"/>
    <cellStyle name="Обычный 2 13 2 2 3 3 5" xfId="341"/>
    <cellStyle name="Обычный 2 13 2 2 3 3 6" xfId="342"/>
    <cellStyle name="Обычный 2 13 2 2 3 3 7" xfId="343"/>
    <cellStyle name="Обычный 2 13 2 2 3 3 8" xfId="344"/>
    <cellStyle name="Обычный 2 13 2 2 3 3 9" xfId="345"/>
    <cellStyle name="Обычный 2 13 2 2 3 4" xfId="346"/>
    <cellStyle name="Обычный 2 13 2 2 3 5" xfId="347"/>
    <cellStyle name="Обычный 2 13 2 2 3 6" xfId="348"/>
    <cellStyle name="Обычный 2 13 2 2 3 7" xfId="349"/>
    <cellStyle name="Обычный 2 13 2 2 3 8" xfId="350"/>
    <cellStyle name="Обычный 2 13 2 2 3 9" xfId="351"/>
    <cellStyle name="Обычный 2 13 2 2 4" xfId="352"/>
    <cellStyle name="Обычный 2 13 2 2 4 2" xfId="353"/>
    <cellStyle name="Обычный 2 13 2 2 4 3" xfId="354"/>
    <cellStyle name="Обычный 2 13 2 2 4 4" xfId="355"/>
    <cellStyle name="Обычный 2 13 2 2 4 5" xfId="356"/>
    <cellStyle name="Обычный 2 13 2 2 4 6" xfId="357"/>
    <cellStyle name="Обычный 2 13 2 2 4 7" xfId="358"/>
    <cellStyle name="Обычный 2 13 2 2 4 8" xfId="359"/>
    <cellStyle name="Обычный 2 13 2 2 4 9" xfId="360"/>
    <cellStyle name="Обычный 2 13 2 2 5" xfId="361"/>
    <cellStyle name="Обычный 2 13 2 2 6" xfId="362"/>
    <cellStyle name="Обычный 2 13 2 2 7" xfId="363"/>
    <cellStyle name="Обычный 2 13 2 2 8" xfId="364"/>
    <cellStyle name="Обычный 2 13 2 2 9" xfId="365"/>
    <cellStyle name="Обычный 2 13 2 3" xfId="366"/>
    <cellStyle name="Обычный 2 13 2 3 2" xfId="367"/>
    <cellStyle name="Обычный 2 13 2 3 3" xfId="368"/>
    <cellStyle name="Обычный 2 13 2 3 4" xfId="369"/>
    <cellStyle name="Обычный 2 13 2 3 5" xfId="370"/>
    <cellStyle name="Обычный 2 13 2 3 6" xfId="371"/>
    <cellStyle name="Обычный 2 13 2 3 7" xfId="372"/>
    <cellStyle name="Обычный 2 13 2 3 8" xfId="373"/>
    <cellStyle name="Обычный 2 13 2 3 9" xfId="374"/>
    <cellStyle name="Обычный 2 13 2 4" xfId="375"/>
    <cellStyle name="Обычный 2 13 2 5" xfId="376"/>
    <cellStyle name="Обычный 2 13 2 6" xfId="377"/>
    <cellStyle name="Обычный 2 13 2 7" xfId="378"/>
    <cellStyle name="Обычный 2 13 2 8" xfId="379"/>
    <cellStyle name="Обычный 2 13 2 9" xfId="380"/>
    <cellStyle name="Обычный 2 13 3" xfId="381"/>
    <cellStyle name="Обычный 2 13 3 2" xfId="382"/>
    <cellStyle name="Обычный 2 13 3 3" xfId="383"/>
    <cellStyle name="Обычный 2 13 3 4" xfId="384"/>
    <cellStyle name="Обычный 2 13 3 5" xfId="385"/>
    <cellStyle name="Обычный 2 13 3 6" xfId="386"/>
    <cellStyle name="Обычный 2 13 3 7" xfId="387"/>
    <cellStyle name="Обычный 2 13 3 8" xfId="388"/>
    <cellStyle name="Обычный 2 13 3 9" xfId="389"/>
    <cellStyle name="Обычный 2 13 4" xfId="390"/>
    <cellStyle name="Обычный 2 13 5" xfId="391"/>
    <cellStyle name="Обычный 2 13 6" xfId="392"/>
    <cellStyle name="Обычный 2 13 7" xfId="393"/>
    <cellStyle name="Обычный 2 13 8" xfId="394"/>
    <cellStyle name="Обычный 2 13 9" xfId="395"/>
    <cellStyle name="Обычный 2 14" xfId="396"/>
    <cellStyle name="Обычный 2 14 10" xfId="397"/>
    <cellStyle name="Обычный 2 14 2" xfId="398"/>
    <cellStyle name="Обычный 2 14 2 2" xfId="399"/>
    <cellStyle name="Обычный 2 14 2 3" xfId="400"/>
    <cellStyle name="Обычный 2 14 2 4" xfId="401"/>
    <cellStyle name="Обычный 2 14 2 5" xfId="402"/>
    <cellStyle name="Обычный 2 14 2 6" xfId="403"/>
    <cellStyle name="Обычный 2 14 2 7" xfId="404"/>
    <cellStyle name="Обычный 2 14 2 8" xfId="405"/>
    <cellStyle name="Обычный 2 14 2 9" xfId="406"/>
    <cellStyle name="Обычный 2 14 3" xfId="407"/>
    <cellStyle name="Обычный 2 14 4" xfId="408"/>
    <cellStyle name="Обычный 2 14 5" xfId="409"/>
    <cellStyle name="Обычный 2 14 6" xfId="410"/>
    <cellStyle name="Обычный 2 14 7" xfId="411"/>
    <cellStyle name="Обычный 2 14 8" xfId="412"/>
    <cellStyle name="Обычный 2 14 9" xfId="413"/>
    <cellStyle name="Обычный 2 2" xfId="414"/>
    <cellStyle name="Обычный 2 2 10" xfId="415"/>
    <cellStyle name="Обычный 2 2 100" xfId="416"/>
    <cellStyle name="Обычный 2 2 101" xfId="417"/>
    <cellStyle name="Обычный 2 2 102" xfId="418"/>
    <cellStyle name="Обычный 2 2 103" xfId="419"/>
    <cellStyle name="Обычный 2 2 104" xfId="420"/>
    <cellStyle name="Обычный 2 2 105" xfId="421"/>
    <cellStyle name="Обычный 2 2 106" xfId="422"/>
    <cellStyle name="Обычный 2 2 107" xfId="423"/>
    <cellStyle name="Обычный 2 2 108" xfId="424"/>
    <cellStyle name="Обычный 2 2 109" xfId="425"/>
    <cellStyle name="Обычный 2 2 11" xfId="426"/>
    <cellStyle name="Обычный 2 2 110" xfId="427"/>
    <cellStyle name="Обычный 2 2 111" xfId="428"/>
    <cellStyle name="Обычный 2 2 112" xfId="429"/>
    <cellStyle name="Обычный 2 2 113" xfId="430"/>
    <cellStyle name="Обычный 2 2 114" xfId="431"/>
    <cellStyle name="Обычный 2 2 115" xfId="432"/>
    <cellStyle name="Обычный 2 2 116" xfId="433"/>
    <cellStyle name="Обычный 2 2 117" xfId="434"/>
    <cellStyle name="Обычный 2 2 118" xfId="435"/>
    <cellStyle name="Обычный 2 2 119" xfId="436"/>
    <cellStyle name="Обычный 2 2 12" xfId="437"/>
    <cellStyle name="Обычный 2 2 120" xfId="438"/>
    <cellStyle name="Обычный 2 2 121" xfId="439"/>
    <cellStyle name="Обычный 2 2 122" xfId="440"/>
    <cellStyle name="Обычный 2 2 123" xfId="441"/>
    <cellStyle name="Обычный 2 2 124" xfId="442"/>
    <cellStyle name="Обычный 2 2 125" xfId="443"/>
    <cellStyle name="Обычный 2 2 126" xfId="444"/>
    <cellStyle name="Обычный 2 2 127" xfId="445"/>
    <cellStyle name="Обычный 2 2 128" xfId="446"/>
    <cellStyle name="Обычный 2 2 129" xfId="447"/>
    <cellStyle name="Обычный 2 2 13" xfId="448"/>
    <cellStyle name="Обычный 2 2 130" xfId="449"/>
    <cellStyle name="Обычный 2 2 131" xfId="450"/>
    <cellStyle name="Обычный 2 2 132" xfId="451"/>
    <cellStyle name="Обычный 2 2 133" xfId="452"/>
    <cellStyle name="Обычный 2 2 134" xfId="453"/>
    <cellStyle name="Обычный 2 2 135" xfId="454"/>
    <cellStyle name="Обычный 2 2 136" xfId="455"/>
    <cellStyle name="Обычный 2 2 137" xfId="456"/>
    <cellStyle name="Обычный 2 2 138" xfId="457"/>
    <cellStyle name="Обычный 2 2 139" xfId="458"/>
    <cellStyle name="Обычный 2 2 14" xfId="459"/>
    <cellStyle name="Обычный 2 2 140" xfId="460"/>
    <cellStyle name="Обычный 2 2 141" xfId="461"/>
    <cellStyle name="Обычный 2 2 142" xfId="462"/>
    <cellStyle name="Обычный 2 2 143" xfId="463"/>
    <cellStyle name="Обычный 2 2 144" xfId="464"/>
    <cellStyle name="Обычный 2 2 145" xfId="465"/>
    <cellStyle name="Обычный 2 2 146" xfId="466"/>
    <cellStyle name="Обычный 2 2 147" xfId="467"/>
    <cellStyle name="Обычный 2 2 148" xfId="468"/>
    <cellStyle name="Обычный 2 2 149" xfId="469"/>
    <cellStyle name="Обычный 2 2 15" xfId="470"/>
    <cellStyle name="Обычный 2 2 150" xfId="471"/>
    <cellStyle name="Обычный 2 2 151" xfId="472"/>
    <cellStyle name="Обычный 2 2 152" xfId="473"/>
    <cellStyle name="Обычный 2 2 153" xfId="474"/>
    <cellStyle name="Обычный 2 2 154" xfId="475"/>
    <cellStyle name="Обычный 2 2 155" xfId="476"/>
    <cellStyle name="Обычный 2 2 156" xfId="477"/>
    <cellStyle name="Обычный 2 2 157" xfId="478"/>
    <cellStyle name="Обычный 2 2 158" xfId="479"/>
    <cellStyle name="Обычный 2 2 159" xfId="480"/>
    <cellStyle name="Обычный 2 2 16" xfId="481"/>
    <cellStyle name="Обычный 2 2 160" xfId="482"/>
    <cellStyle name="Обычный 2 2 161" xfId="483"/>
    <cellStyle name="Обычный 2 2 162" xfId="484"/>
    <cellStyle name="Обычный 2 2 163" xfId="485"/>
    <cellStyle name="Обычный 2 2 164" xfId="486"/>
    <cellStyle name="Обычный 2 2 165" xfId="487"/>
    <cellStyle name="Обычный 2 2 166" xfId="488"/>
    <cellStyle name="Обычный 2 2 167" xfId="489"/>
    <cellStyle name="Обычный 2 2 168" xfId="490"/>
    <cellStyle name="Обычный 2 2 169" xfId="491"/>
    <cellStyle name="Обычный 2 2 17" xfId="492"/>
    <cellStyle name="Обычный 2 2 170" xfId="493"/>
    <cellStyle name="Обычный 2 2 171" xfId="494"/>
    <cellStyle name="Обычный 2 2 172" xfId="495"/>
    <cellStyle name="Обычный 2 2 173" xfId="496"/>
    <cellStyle name="Обычный 2 2 174" xfId="497"/>
    <cellStyle name="Обычный 2 2 175" xfId="498"/>
    <cellStyle name="Обычный 2 2 176" xfId="499"/>
    <cellStyle name="Обычный 2 2 177" xfId="500"/>
    <cellStyle name="Обычный 2 2 178" xfId="501"/>
    <cellStyle name="Обычный 2 2 179" xfId="502"/>
    <cellStyle name="Обычный 2 2 18" xfId="503"/>
    <cellStyle name="Обычный 2 2 180" xfId="504"/>
    <cellStyle name="Обычный 2 2 181" xfId="505"/>
    <cellStyle name="Обычный 2 2 182" xfId="506"/>
    <cellStyle name="Обычный 2 2 183" xfId="507"/>
    <cellStyle name="Обычный 2 2 184" xfId="508"/>
    <cellStyle name="Обычный 2 2 185" xfId="509"/>
    <cellStyle name="Обычный 2 2 186" xfId="510"/>
    <cellStyle name="Обычный 2 2 187" xfId="511"/>
    <cellStyle name="Обычный 2 2 188" xfId="512"/>
    <cellStyle name="Обычный 2 2 189" xfId="513"/>
    <cellStyle name="Обычный 2 2 19" xfId="514"/>
    <cellStyle name="Обычный 2 2 190" xfId="515"/>
    <cellStyle name="Обычный 2 2 191" xfId="516"/>
    <cellStyle name="Обычный 2 2 192" xfId="517"/>
    <cellStyle name="Обычный 2 2 193" xfId="518"/>
    <cellStyle name="Обычный 2 2 194" xfId="519"/>
    <cellStyle name="Обычный 2 2 195" xfId="520"/>
    <cellStyle name="Обычный 2 2 196" xfId="521"/>
    <cellStyle name="Обычный 2 2 197" xfId="522"/>
    <cellStyle name="Обычный 2 2 198" xfId="523"/>
    <cellStyle name="Обычный 2 2 199" xfId="524"/>
    <cellStyle name="Обычный 2 2 2" xfId="525"/>
    <cellStyle name="Обычный 2 2 2 2" xfId="526"/>
    <cellStyle name="Обычный 2 2 20" xfId="527"/>
    <cellStyle name="Обычный 2 2 200" xfId="528"/>
    <cellStyle name="Обычный 2 2 201" xfId="529"/>
    <cellStyle name="Обычный 2 2 202" xfId="530"/>
    <cellStyle name="Обычный 2 2 203" xfId="531"/>
    <cellStyle name="Обычный 2 2 204" xfId="532"/>
    <cellStyle name="Обычный 2 2 205" xfId="533"/>
    <cellStyle name="Обычный 2 2 21" xfId="534"/>
    <cellStyle name="Обычный 2 2 22" xfId="535"/>
    <cellStyle name="Обычный 2 2 23" xfId="536"/>
    <cellStyle name="Обычный 2 2 24" xfId="537"/>
    <cellStyle name="Обычный 2 2 25" xfId="538"/>
    <cellStyle name="Обычный 2 2 26" xfId="539"/>
    <cellStyle name="Обычный 2 2 27" xfId="540"/>
    <cellStyle name="Обычный 2 2 28" xfId="541"/>
    <cellStyle name="Обычный 2 2 29" xfId="542"/>
    <cellStyle name="Обычный 2 2 3" xfId="543"/>
    <cellStyle name="Обычный 2 2 3 2" xfId="544"/>
    <cellStyle name="Обычный 2 2 30" xfId="545"/>
    <cellStyle name="Обычный 2 2 31" xfId="546"/>
    <cellStyle name="Обычный 2 2 32" xfId="547"/>
    <cellStyle name="Обычный 2 2 33" xfId="548"/>
    <cellStyle name="Обычный 2 2 34" xfId="549"/>
    <cellStyle name="Обычный 2 2 35" xfId="550"/>
    <cellStyle name="Обычный 2 2 36" xfId="551"/>
    <cellStyle name="Обычный 2 2 37" xfId="552"/>
    <cellStyle name="Обычный 2 2 38" xfId="553"/>
    <cellStyle name="Обычный 2 2 39" xfId="554"/>
    <cellStyle name="Обычный 2 2 4" xfId="555"/>
    <cellStyle name="Обычный 2 2 4 2" xfId="556"/>
    <cellStyle name="Обычный 2 2 40" xfId="557"/>
    <cellStyle name="Обычный 2 2 41" xfId="558"/>
    <cellStyle name="Обычный 2 2 42" xfId="559"/>
    <cellStyle name="Обычный 2 2 43" xfId="560"/>
    <cellStyle name="Обычный 2 2 44" xfId="561"/>
    <cellStyle name="Обычный 2 2 45" xfId="562"/>
    <cellStyle name="Обычный 2 2 46" xfId="563"/>
    <cellStyle name="Обычный 2 2 47" xfId="564"/>
    <cellStyle name="Обычный 2 2 48" xfId="565"/>
    <cellStyle name="Обычный 2 2 49" xfId="566"/>
    <cellStyle name="Обычный 2 2 5" xfId="567"/>
    <cellStyle name="Обычный 2 2 5 2" xfId="568"/>
    <cellStyle name="Обычный 2 2 50" xfId="569"/>
    <cellStyle name="Обычный 2 2 51" xfId="570"/>
    <cellStyle name="Обычный 2 2 52" xfId="571"/>
    <cellStyle name="Обычный 2 2 53" xfId="572"/>
    <cellStyle name="Обычный 2 2 54" xfId="573"/>
    <cellStyle name="Обычный 2 2 55" xfId="574"/>
    <cellStyle name="Обычный 2 2 56" xfId="575"/>
    <cellStyle name="Обычный 2 2 57" xfId="576"/>
    <cellStyle name="Обычный 2 2 58" xfId="577"/>
    <cellStyle name="Обычный 2 2 59" xfId="578"/>
    <cellStyle name="Обычный 2 2 6" xfId="579"/>
    <cellStyle name="Обычный 2 2 60" xfId="580"/>
    <cellStyle name="Обычный 2 2 61" xfId="581"/>
    <cellStyle name="Обычный 2 2 62" xfId="582"/>
    <cellStyle name="Обычный 2 2 63" xfId="583"/>
    <cellStyle name="Обычный 2 2 64" xfId="584"/>
    <cellStyle name="Обычный 2 2 65" xfId="585"/>
    <cellStyle name="Обычный 2 2 66" xfId="586"/>
    <cellStyle name="Обычный 2 2 67" xfId="587"/>
    <cellStyle name="Обычный 2 2 68" xfId="588"/>
    <cellStyle name="Обычный 2 2 69" xfId="589"/>
    <cellStyle name="Обычный 2 2 7" xfId="590"/>
    <cellStyle name="Обычный 2 2 70" xfId="591"/>
    <cellStyle name="Обычный 2 2 71" xfId="592"/>
    <cellStyle name="Обычный 2 2 72" xfId="593"/>
    <cellStyle name="Обычный 2 2 73" xfId="594"/>
    <cellStyle name="Обычный 2 2 74" xfId="595"/>
    <cellStyle name="Обычный 2 2 75" xfId="596"/>
    <cellStyle name="Обычный 2 2 76" xfId="597"/>
    <cellStyle name="Обычный 2 2 77" xfId="598"/>
    <cellStyle name="Обычный 2 2 78" xfId="599"/>
    <cellStyle name="Обычный 2 2 79" xfId="600"/>
    <cellStyle name="Обычный 2 2 8" xfId="601"/>
    <cellStyle name="Обычный 2 2 80" xfId="602"/>
    <cellStyle name="Обычный 2 2 81" xfId="603"/>
    <cellStyle name="Обычный 2 2 82" xfId="604"/>
    <cellStyle name="Обычный 2 2 83" xfId="605"/>
    <cellStyle name="Обычный 2 2 84" xfId="606"/>
    <cellStyle name="Обычный 2 2 85" xfId="607"/>
    <cellStyle name="Обычный 2 2 86" xfId="608"/>
    <cellStyle name="Обычный 2 2 87" xfId="609"/>
    <cellStyle name="Обычный 2 2 88" xfId="610"/>
    <cellStyle name="Обычный 2 2 89" xfId="611"/>
    <cellStyle name="Обычный 2 2 9" xfId="612"/>
    <cellStyle name="Обычный 2 2 90" xfId="613"/>
    <cellStyle name="Обычный 2 2 91" xfId="614"/>
    <cellStyle name="Обычный 2 2 92" xfId="615"/>
    <cellStyle name="Обычный 2 2 93" xfId="616"/>
    <cellStyle name="Обычный 2 2 94" xfId="617"/>
    <cellStyle name="Обычный 2 2 95" xfId="618"/>
    <cellStyle name="Обычный 2 2 96" xfId="619"/>
    <cellStyle name="Обычный 2 2 97" xfId="620"/>
    <cellStyle name="Обычный 2 2 98" xfId="621"/>
    <cellStyle name="Обычный 2 2 99" xfId="622"/>
    <cellStyle name="Обычный 2 3" xfId="623"/>
    <cellStyle name="Обычный 2 3 2" xfId="624"/>
    <cellStyle name="Обычный 2 3 3" xfId="625"/>
    <cellStyle name="Обычный 2 4" xfId="626"/>
    <cellStyle name="Обычный 2 4 2" xfId="627"/>
    <cellStyle name="Обычный 2 4 2 2" xfId="628"/>
    <cellStyle name="Обычный 2 5" xfId="629"/>
    <cellStyle name="Обычный 2 6" xfId="630"/>
    <cellStyle name="Обычный 2 7" xfId="631"/>
    <cellStyle name="Обычный 2 8" xfId="632"/>
    <cellStyle name="Обычный 2 9" xfId="633"/>
    <cellStyle name="Обычный 2_24.06.в МФ госстандарт" xfId="634"/>
    <cellStyle name="Обычный 20" xfId="635"/>
    <cellStyle name="Обычный 20 10" xfId="636"/>
    <cellStyle name="Обычный 20 11" xfId="637"/>
    <cellStyle name="Обычный 20 2" xfId="638"/>
    <cellStyle name="Обычный 20 2 10" xfId="639"/>
    <cellStyle name="Обычный 20 2 2" xfId="640"/>
    <cellStyle name="Обычный 20 2 2 2" xfId="641"/>
    <cellStyle name="Обычный 20 2 2 3" xfId="642"/>
    <cellStyle name="Обычный 20 2 2 4" xfId="643"/>
    <cellStyle name="Обычный 20 2 2 5" xfId="644"/>
    <cellStyle name="Обычный 20 2 2 6" xfId="645"/>
    <cellStyle name="Обычный 20 2 2 7" xfId="646"/>
    <cellStyle name="Обычный 20 2 2 8" xfId="647"/>
    <cellStyle name="Обычный 20 2 2 9" xfId="648"/>
    <cellStyle name="Обычный 20 2 3" xfId="649"/>
    <cellStyle name="Обычный 20 2 4" xfId="650"/>
    <cellStyle name="Обычный 20 2 5" xfId="651"/>
    <cellStyle name="Обычный 20 2 6" xfId="652"/>
    <cellStyle name="Обычный 20 2 7" xfId="653"/>
    <cellStyle name="Обычный 20 2 8" xfId="654"/>
    <cellStyle name="Обычный 20 2 9" xfId="655"/>
    <cellStyle name="Обычный 20 3" xfId="656"/>
    <cellStyle name="Обычный 20 3 2" xfId="657"/>
    <cellStyle name="Обычный 20 3 3" xfId="658"/>
    <cellStyle name="Обычный 20 3 4" xfId="659"/>
    <cellStyle name="Обычный 20 3 5" xfId="660"/>
    <cellStyle name="Обычный 20 3 6" xfId="661"/>
    <cellStyle name="Обычный 20 3 7" xfId="662"/>
    <cellStyle name="Обычный 20 3 8" xfId="663"/>
    <cellStyle name="Обычный 20 3 9" xfId="664"/>
    <cellStyle name="Обычный 20 4" xfId="665"/>
    <cellStyle name="Обычный 20 5" xfId="666"/>
    <cellStyle name="Обычный 20 6" xfId="667"/>
    <cellStyle name="Обычный 20 7" xfId="668"/>
    <cellStyle name="Обычный 20 8" xfId="669"/>
    <cellStyle name="Обычный 20 9" xfId="670"/>
    <cellStyle name="Обычный 200" xfId="671"/>
    <cellStyle name="Обычный 201" xfId="672"/>
    <cellStyle name="Обычный 203" xfId="673"/>
    <cellStyle name="Обычный 204" xfId="674"/>
    <cellStyle name="Обычный 205" xfId="675"/>
    <cellStyle name="Обычный 206" xfId="676"/>
    <cellStyle name="Обычный 207" xfId="677"/>
    <cellStyle name="Обычный 208" xfId="678"/>
    <cellStyle name="Обычный 21" xfId="679"/>
    <cellStyle name="Обычный 21 2" xfId="680"/>
    <cellStyle name="Обычный 22" xfId="681"/>
    <cellStyle name="Обычный 22 10" xfId="682"/>
    <cellStyle name="Обычный 22 11" xfId="683"/>
    <cellStyle name="Обычный 22 2" xfId="684"/>
    <cellStyle name="Обычный 22 2 10" xfId="685"/>
    <cellStyle name="Обычный 22 2 2" xfId="686"/>
    <cellStyle name="Обычный 22 2 2 2" xfId="687"/>
    <cellStyle name="Обычный 22 2 2 3" xfId="688"/>
    <cellStyle name="Обычный 22 2 2 4" xfId="689"/>
    <cellStyle name="Обычный 22 2 2 5" xfId="690"/>
    <cellStyle name="Обычный 22 2 2 6" xfId="691"/>
    <cellStyle name="Обычный 22 2 2 7" xfId="692"/>
    <cellStyle name="Обычный 22 2 2 8" xfId="693"/>
    <cellStyle name="Обычный 22 2 2 9" xfId="694"/>
    <cellStyle name="Обычный 22 2 3" xfId="695"/>
    <cellStyle name="Обычный 22 2 4" xfId="696"/>
    <cellStyle name="Обычный 22 2 5" xfId="697"/>
    <cellStyle name="Обычный 22 2 6" xfId="698"/>
    <cellStyle name="Обычный 22 2 7" xfId="699"/>
    <cellStyle name="Обычный 22 2 8" xfId="700"/>
    <cellStyle name="Обычный 22 2 9" xfId="701"/>
    <cellStyle name="Обычный 22 3" xfId="702"/>
    <cellStyle name="Обычный 22 3 2" xfId="703"/>
    <cellStyle name="Обычный 22 3 3" xfId="704"/>
    <cellStyle name="Обычный 22 3 4" xfId="705"/>
    <cellStyle name="Обычный 22 3 5" xfId="706"/>
    <cellStyle name="Обычный 22 3 6" xfId="707"/>
    <cellStyle name="Обычный 22 3 7" xfId="708"/>
    <cellStyle name="Обычный 22 3 8" xfId="709"/>
    <cellStyle name="Обычный 22 3 9" xfId="710"/>
    <cellStyle name="Обычный 22 4" xfId="711"/>
    <cellStyle name="Обычный 22 5" xfId="712"/>
    <cellStyle name="Обычный 22 6" xfId="713"/>
    <cellStyle name="Обычный 22 7" xfId="714"/>
    <cellStyle name="Обычный 22 8" xfId="715"/>
    <cellStyle name="Обычный 22 9" xfId="716"/>
    <cellStyle name="Обычный 23" xfId="717"/>
    <cellStyle name="Обычный 23 10" xfId="718"/>
    <cellStyle name="Обычный 23 2" xfId="719"/>
    <cellStyle name="Обычный 23 2 2" xfId="720"/>
    <cellStyle name="Обычный 23 2 3" xfId="721"/>
    <cellStyle name="Обычный 23 2 4" xfId="722"/>
    <cellStyle name="Обычный 23 2 5" xfId="723"/>
    <cellStyle name="Обычный 23 2 6" xfId="724"/>
    <cellStyle name="Обычный 23 2 7" xfId="725"/>
    <cellStyle name="Обычный 23 2 8" xfId="726"/>
    <cellStyle name="Обычный 23 2 9" xfId="727"/>
    <cellStyle name="Обычный 23 3" xfId="728"/>
    <cellStyle name="Обычный 23 4" xfId="729"/>
    <cellStyle name="Обычный 23 5" xfId="730"/>
    <cellStyle name="Обычный 23 6" xfId="731"/>
    <cellStyle name="Обычный 23 7" xfId="732"/>
    <cellStyle name="Обычный 23 8" xfId="733"/>
    <cellStyle name="Обычный 23 9" xfId="734"/>
    <cellStyle name="Обычный 24" xfId="735"/>
    <cellStyle name="Обычный 24 10" xfId="736"/>
    <cellStyle name="Обычный 24 2" xfId="737"/>
    <cellStyle name="Обычный 24 2 2" xfId="738"/>
    <cellStyle name="Обычный 24 2 3" xfId="739"/>
    <cellStyle name="Обычный 24 2 4" xfId="740"/>
    <cellStyle name="Обычный 24 2 5" xfId="741"/>
    <cellStyle name="Обычный 24 2 6" xfId="742"/>
    <cellStyle name="Обычный 24 2 7" xfId="743"/>
    <cellStyle name="Обычный 24 2 8" xfId="744"/>
    <cellStyle name="Обычный 24 2 9" xfId="745"/>
    <cellStyle name="Обычный 24 3" xfId="746"/>
    <cellStyle name="Обычный 24 4" xfId="747"/>
    <cellStyle name="Обычный 24 5" xfId="748"/>
    <cellStyle name="Обычный 24 6" xfId="749"/>
    <cellStyle name="Обычный 24 7" xfId="750"/>
    <cellStyle name="Обычный 24 8" xfId="751"/>
    <cellStyle name="Обычный 24 9" xfId="752"/>
    <cellStyle name="Обычный 25" xfId="753"/>
    <cellStyle name="Обычный 25 2" xfId="754"/>
    <cellStyle name="Обычный 26" xfId="755"/>
    <cellStyle name="Обычный 26 10" xfId="756"/>
    <cellStyle name="Обычный 26 2" xfId="757"/>
    <cellStyle name="Обычный 26 2 2" xfId="758"/>
    <cellStyle name="Обычный 26 2 3" xfId="759"/>
    <cellStyle name="Обычный 26 2 4" xfId="760"/>
    <cellStyle name="Обычный 26 2 5" xfId="761"/>
    <cellStyle name="Обычный 26 2 6" xfId="762"/>
    <cellStyle name="Обычный 26 2 7" xfId="763"/>
    <cellStyle name="Обычный 26 2 8" xfId="764"/>
    <cellStyle name="Обычный 26 2 9" xfId="765"/>
    <cellStyle name="Обычный 26 3" xfId="766"/>
    <cellStyle name="Обычный 26 4" xfId="767"/>
    <cellStyle name="Обычный 26 5" xfId="768"/>
    <cellStyle name="Обычный 26 6" xfId="769"/>
    <cellStyle name="Обычный 26 7" xfId="770"/>
    <cellStyle name="Обычный 26 8" xfId="771"/>
    <cellStyle name="Обычный 26 9" xfId="772"/>
    <cellStyle name="Обычный 27" xfId="773"/>
    <cellStyle name="Обычный 27 2" xfId="774"/>
    <cellStyle name="Обычный 28" xfId="775"/>
    <cellStyle name="Обычный 29" xfId="776"/>
    <cellStyle name="Обычный 3" xfId="777"/>
    <cellStyle name="Обычный 3 10" xfId="778"/>
    <cellStyle name="Обычный 3 11" xfId="779"/>
    <cellStyle name="Обычный 3 12" xfId="780"/>
    <cellStyle name="Обычный 3 13" xfId="781"/>
    <cellStyle name="Обычный 3 14" xfId="782"/>
    <cellStyle name="Обычный 3 15" xfId="783"/>
    <cellStyle name="Обычный 3 2" xfId="784"/>
    <cellStyle name="Обычный 3 2 2" xfId="785"/>
    <cellStyle name="Обычный 3 2 2 2" xfId="786"/>
    <cellStyle name="Обычный 3 3" xfId="787"/>
    <cellStyle name="Обычный 3 3 2" xfId="788"/>
    <cellStyle name="Обычный 3 3 3" xfId="789"/>
    <cellStyle name="Обычный 3 4" xfId="790"/>
    <cellStyle name="Обычный 3 4 10" xfId="791"/>
    <cellStyle name="Обычный 3 4 2" xfId="792"/>
    <cellStyle name="Обычный 3 4 2 2" xfId="793"/>
    <cellStyle name="Обычный 3 4 2 3" xfId="794"/>
    <cellStyle name="Обычный 3 4 2 4" xfId="795"/>
    <cellStyle name="Обычный 3 4 2 5" xfId="796"/>
    <cellStyle name="Обычный 3 4 2 6" xfId="797"/>
    <cellStyle name="Обычный 3 4 2 7" xfId="798"/>
    <cellStyle name="Обычный 3 4 2 8" xfId="799"/>
    <cellStyle name="Обычный 3 4 2 9" xfId="800"/>
    <cellStyle name="Обычный 3 4 3" xfId="801"/>
    <cellStyle name="Обычный 3 4 4" xfId="802"/>
    <cellStyle name="Обычный 3 4 5" xfId="803"/>
    <cellStyle name="Обычный 3 4 6" xfId="804"/>
    <cellStyle name="Обычный 3 4 7" xfId="805"/>
    <cellStyle name="Обычный 3 4 8" xfId="806"/>
    <cellStyle name="Обычный 3 4 9" xfId="807"/>
    <cellStyle name="Обычный 3 5" xfId="808"/>
    <cellStyle name="Обычный 3 5 10" xfId="809"/>
    <cellStyle name="Обычный 3 5 2" xfId="810"/>
    <cellStyle name="Обычный 3 5 2 2" xfId="811"/>
    <cellStyle name="Обычный 3 5 2 3" xfId="812"/>
    <cellStyle name="Обычный 3 5 2 4" xfId="813"/>
    <cellStyle name="Обычный 3 5 2 5" xfId="814"/>
    <cellStyle name="Обычный 3 5 2 6" xfId="815"/>
    <cellStyle name="Обычный 3 5 2 7" xfId="816"/>
    <cellStyle name="Обычный 3 5 2 8" xfId="817"/>
    <cellStyle name="Обычный 3 5 2 9" xfId="818"/>
    <cellStyle name="Обычный 3 5 3" xfId="819"/>
    <cellStyle name="Обычный 3 5 4" xfId="820"/>
    <cellStyle name="Обычный 3 5 5" xfId="821"/>
    <cellStyle name="Обычный 3 5 6" xfId="822"/>
    <cellStyle name="Обычный 3 5 7" xfId="823"/>
    <cellStyle name="Обычный 3 5 8" xfId="824"/>
    <cellStyle name="Обычный 3 5 9" xfId="825"/>
    <cellStyle name="Обычный 3 6" xfId="826"/>
    <cellStyle name="Обычный 3 6 2" xfId="827"/>
    <cellStyle name="Обычный 3 7" xfId="828"/>
    <cellStyle name="Обычный 3 7 2" xfId="829"/>
    <cellStyle name="Обычный 3 7 3" xfId="830"/>
    <cellStyle name="Обычный 3 7 4" xfId="831"/>
    <cellStyle name="Обычный 3 7 5" xfId="832"/>
    <cellStyle name="Обычный 3 7 6" xfId="833"/>
    <cellStyle name="Обычный 3 7 7" xfId="834"/>
    <cellStyle name="Обычный 3 7 8" xfId="835"/>
    <cellStyle name="Обычный 3 7 9" xfId="836"/>
    <cellStyle name="Обычный 3 8" xfId="837"/>
    <cellStyle name="Обычный 3 9" xfId="838"/>
    <cellStyle name="Обычный 30" xfId="839"/>
    <cellStyle name="Обычный 31" xfId="840"/>
    <cellStyle name="Обычный 32" xfId="841"/>
    <cellStyle name="Обычный 33" xfId="842"/>
    <cellStyle name="Обычный 34" xfId="843"/>
    <cellStyle name="Обычный 35" xfId="844"/>
    <cellStyle name="Обычный 37" xfId="845"/>
    <cellStyle name="Обычный 39" xfId="846"/>
    <cellStyle name="Обычный 4" xfId="847"/>
    <cellStyle name="Обычный 4 10" xfId="848"/>
    <cellStyle name="Обычный 4 11" xfId="849"/>
    <cellStyle name="Обычный 4 12" xfId="850"/>
    <cellStyle name="Обычный 4 13" xfId="851"/>
    <cellStyle name="Обычный 4 2" xfId="852"/>
    <cellStyle name="Обычный 4 2 10" xfId="853"/>
    <cellStyle name="Обычный 4 2 11" xfId="854"/>
    <cellStyle name="Обычный 4 2 12" xfId="855"/>
    <cellStyle name="Обычный 4 2 2" xfId="856"/>
    <cellStyle name="Обычный 4 2 2 10" xfId="857"/>
    <cellStyle name="Обычный 4 2 2 11" xfId="858"/>
    <cellStyle name="Обычный 4 2 2 2" xfId="859"/>
    <cellStyle name="Обычный 4 2 2 2 10" xfId="860"/>
    <cellStyle name="Обычный 4 2 2 2 2" xfId="861"/>
    <cellStyle name="Обычный 4 2 2 2 2 2" xfId="862"/>
    <cellStyle name="Обычный 4 2 2 2 2 3" xfId="863"/>
    <cellStyle name="Обычный 4 2 2 2 2 4" xfId="864"/>
    <cellStyle name="Обычный 4 2 2 2 2 5" xfId="865"/>
    <cellStyle name="Обычный 4 2 2 2 2 6" xfId="866"/>
    <cellStyle name="Обычный 4 2 2 2 2 7" xfId="867"/>
    <cellStyle name="Обычный 4 2 2 2 2 8" xfId="868"/>
    <cellStyle name="Обычный 4 2 2 2 2 9" xfId="869"/>
    <cellStyle name="Обычный 4 2 2 2 3" xfId="870"/>
    <cellStyle name="Обычный 4 2 2 2 4" xfId="871"/>
    <cellStyle name="Обычный 4 2 2 2 5" xfId="872"/>
    <cellStyle name="Обычный 4 2 2 2 6" xfId="873"/>
    <cellStyle name="Обычный 4 2 2 2 7" xfId="874"/>
    <cellStyle name="Обычный 4 2 2 2 8" xfId="875"/>
    <cellStyle name="Обычный 4 2 2 2 9" xfId="876"/>
    <cellStyle name="Обычный 4 2 2 3" xfId="877"/>
    <cellStyle name="Обычный 4 2 2 3 2" xfId="878"/>
    <cellStyle name="Обычный 4 2 2 3 3" xfId="879"/>
    <cellStyle name="Обычный 4 2 2 3 4" xfId="880"/>
    <cellStyle name="Обычный 4 2 2 3 5" xfId="881"/>
    <cellStyle name="Обычный 4 2 2 3 6" xfId="882"/>
    <cellStyle name="Обычный 4 2 2 3 7" xfId="883"/>
    <cellStyle name="Обычный 4 2 2 3 8" xfId="884"/>
    <cellStyle name="Обычный 4 2 2 3 9" xfId="885"/>
    <cellStyle name="Обычный 4 2 2 4" xfId="886"/>
    <cellStyle name="Обычный 4 2 2 5" xfId="887"/>
    <cellStyle name="Обычный 4 2 2 6" xfId="888"/>
    <cellStyle name="Обычный 4 2 2 7" xfId="889"/>
    <cellStyle name="Обычный 4 2 2 8" xfId="890"/>
    <cellStyle name="Обычный 4 2 2 9" xfId="891"/>
    <cellStyle name="Обычный 4 2 3" xfId="892"/>
    <cellStyle name="Обычный 4 2 3 10" xfId="893"/>
    <cellStyle name="Обычный 4 2 3 2" xfId="894"/>
    <cellStyle name="Обычный 4 2 3 2 2" xfId="895"/>
    <cellStyle name="Обычный 4 2 3 2 3" xfId="896"/>
    <cellStyle name="Обычный 4 2 3 2 4" xfId="897"/>
    <cellStyle name="Обычный 4 2 3 2 5" xfId="898"/>
    <cellStyle name="Обычный 4 2 3 2 6" xfId="899"/>
    <cellStyle name="Обычный 4 2 3 2 7" xfId="900"/>
    <cellStyle name="Обычный 4 2 3 2 8" xfId="901"/>
    <cellStyle name="Обычный 4 2 3 2 9" xfId="902"/>
    <cellStyle name="Обычный 4 2 3 3" xfId="903"/>
    <cellStyle name="Обычный 4 2 3 4" xfId="904"/>
    <cellStyle name="Обычный 4 2 3 5" xfId="905"/>
    <cellStyle name="Обычный 4 2 3 6" xfId="906"/>
    <cellStyle name="Обычный 4 2 3 7" xfId="907"/>
    <cellStyle name="Обычный 4 2 3 8" xfId="908"/>
    <cellStyle name="Обычный 4 2 3 9" xfId="909"/>
    <cellStyle name="Обычный 4 2 4" xfId="910"/>
    <cellStyle name="Обычный 4 2 4 2" xfId="911"/>
    <cellStyle name="Обычный 4 2 4 3" xfId="912"/>
    <cellStyle name="Обычный 4 2 4 4" xfId="913"/>
    <cellStyle name="Обычный 4 2 4 5" xfId="914"/>
    <cellStyle name="Обычный 4 2 4 6" xfId="915"/>
    <cellStyle name="Обычный 4 2 4 7" xfId="916"/>
    <cellStyle name="Обычный 4 2 4 8" xfId="917"/>
    <cellStyle name="Обычный 4 2 4 9" xfId="918"/>
    <cellStyle name="Обычный 4 2 5" xfId="919"/>
    <cellStyle name="Обычный 4 2 6" xfId="920"/>
    <cellStyle name="Обычный 4 2 7" xfId="921"/>
    <cellStyle name="Обычный 4 2 8" xfId="922"/>
    <cellStyle name="Обычный 4 2 9" xfId="923"/>
    <cellStyle name="Обычный 4 3" xfId="924"/>
    <cellStyle name="Обычный 4 3 2" xfId="925"/>
    <cellStyle name="Обычный 4 4" xfId="926"/>
    <cellStyle name="Обычный 4 5" xfId="927"/>
    <cellStyle name="Обычный 4 5 2" xfId="928"/>
    <cellStyle name="Обычный 4 5 3" xfId="929"/>
    <cellStyle name="Обычный 4 5 4" xfId="930"/>
    <cellStyle name="Обычный 4 5 5" xfId="931"/>
    <cellStyle name="Обычный 4 5 6" xfId="932"/>
    <cellStyle name="Обычный 4 5 7" xfId="933"/>
    <cellStyle name="Обычный 4 5 8" xfId="934"/>
    <cellStyle name="Обычный 4 5 9" xfId="935"/>
    <cellStyle name="Обычный 4 6" xfId="936"/>
    <cellStyle name="Обычный 4 7" xfId="937"/>
    <cellStyle name="Обычный 4 8" xfId="938"/>
    <cellStyle name="Обычный 4 9" xfId="939"/>
    <cellStyle name="Обычный 40" xfId="940"/>
    <cellStyle name="Обычный 41" xfId="941"/>
    <cellStyle name="Обычный 42" xfId="942"/>
    <cellStyle name="Обычный 44" xfId="943"/>
    <cellStyle name="Обычный 45" xfId="944"/>
    <cellStyle name="Обычный 47" xfId="945"/>
    <cellStyle name="Обычный 48" xfId="946"/>
    <cellStyle name="Обычный 5" xfId="947"/>
    <cellStyle name="Обычный 5 10" xfId="948"/>
    <cellStyle name="Обычный 5 11" xfId="949"/>
    <cellStyle name="Обычный 5 12" xfId="950"/>
    <cellStyle name="Обычный 5 13" xfId="951"/>
    <cellStyle name="Обычный 5 14" xfId="952"/>
    <cellStyle name="Обычный 5 15" xfId="953"/>
    <cellStyle name="Обычный 5 2" xfId="954"/>
    <cellStyle name="Обычный 5 2 10" xfId="955"/>
    <cellStyle name="Обычный 5 2 11" xfId="956"/>
    <cellStyle name="Обычный 5 2 12" xfId="957"/>
    <cellStyle name="Обычный 5 2 2" xfId="958"/>
    <cellStyle name="Обычный 5 2 2 10" xfId="959"/>
    <cellStyle name="Обычный 5 2 2 11" xfId="960"/>
    <cellStyle name="Обычный 5 2 2 2" xfId="961"/>
    <cellStyle name="Обычный 5 2 2 2 10" xfId="962"/>
    <cellStyle name="Обычный 5 2 2 2 2" xfId="963"/>
    <cellStyle name="Обычный 5 2 2 2 2 2" xfId="964"/>
    <cellStyle name="Обычный 5 2 2 2 2 3" xfId="965"/>
    <cellStyle name="Обычный 5 2 2 2 2 4" xfId="966"/>
    <cellStyle name="Обычный 5 2 2 2 2 5" xfId="967"/>
    <cellStyle name="Обычный 5 2 2 2 2 6" xfId="968"/>
    <cellStyle name="Обычный 5 2 2 2 2 7" xfId="969"/>
    <cellStyle name="Обычный 5 2 2 2 2 8" xfId="970"/>
    <cellStyle name="Обычный 5 2 2 2 2 9" xfId="971"/>
    <cellStyle name="Обычный 5 2 2 2 3" xfId="972"/>
    <cellStyle name="Обычный 5 2 2 2 4" xfId="973"/>
    <cellStyle name="Обычный 5 2 2 2 5" xfId="974"/>
    <cellStyle name="Обычный 5 2 2 2 6" xfId="975"/>
    <cellStyle name="Обычный 5 2 2 2 7" xfId="976"/>
    <cellStyle name="Обычный 5 2 2 2 8" xfId="977"/>
    <cellStyle name="Обычный 5 2 2 2 9" xfId="978"/>
    <cellStyle name="Обычный 5 2 2 3" xfId="979"/>
    <cellStyle name="Обычный 5 2 2 3 2" xfId="980"/>
    <cellStyle name="Обычный 5 2 2 3 3" xfId="981"/>
    <cellStyle name="Обычный 5 2 2 3 4" xfId="982"/>
    <cellStyle name="Обычный 5 2 2 3 5" xfId="983"/>
    <cellStyle name="Обычный 5 2 2 3 6" xfId="984"/>
    <cellStyle name="Обычный 5 2 2 3 7" xfId="985"/>
    <cellStyle name="Обычный 5 2 2 3 8" xfId="986"/>
    <cellStyle name="Обычный 5 2 2 3 9" xfId="987"/>
    <cellStyle name="Обычный 5 2 2 4" xfId="988"/>
    <cellStyle name="Обычный 5 2 2 5" xfId="989"/>
    <cellStyle name="Обычный 5 2 2 6" xfId="990"/>
    <cellStyle name="Обычный 5 2 2 7" xfId="991"/>
    <cellStyle name="Обычный 5 2 2 8" xfId="992"/>
    <cellStyle name="Обычный 5 2 2 9" xfId="993"/>
    <cellStyle name="Обычный 5 2 3" xfId="994"/>
    <cellStyle name="Обычный 5 2 3 10" xfId="995"/>
    <cellStyle name="Обычный 5 2 3 2" xfId="996"/>
    <cellStyle name="Обычный 5 2 3 2 2" xfId="997"/>
    <cellStyle name="Обычный 5 2 3 2 3" xfId="998"/>
    <cellStyle name="Обычный 5 2 3 2 4" xfId="999"/>
    <cellStyle name="Обычный 5 2 3 2 5" xfId="1000"/>
    <cellStyle name="Обычный 5 2 3 2 6" xfId="1001"/>
    <cellStyle name="Обычный 5 2 3 2 7" xfId="1002"/>
    <cellStyle name="Обычный 5 2 3 2 8" xfId="1003"/>
    <cellStyle name="Обычный 5 2 3 2 9" xfId="1004"/>
    <cellStyle name="Обычный 5 2 3 3" xfId="1005"/>
    <cellStyle name="Обычный 5 2 3 4" xfId="1006"/>
    <cellStyle name="Обычный 5 2 3 5" xfId="1007"/>
    <cellStyle name="Обычный 5 2 3 6" xfId="1008"/>
    <cellStyle name="Обычный 5 2 3 7" xfId="1009"/>
    <cellStyle name="Обычный 5 2 3 8" xfId="1010"/>
    <cellStyle name="Обычный 5 2 3 9" xfId="1011"/>
    <cellStyle name="Обычный 5 2 4" xfId="1012"/>
    <cellStyle name="Обычный 5 2 4 2" xfId="1013"/>
    <cellStyle name="Обычный 5 2 4 3" xfId="1014"/>
    <cellStyle name="Обычный 5 2 4 4" xfId="1015"/>
    <cellStyle name="Обычный 5 2 4 5" xfId="1016"/>
    <cellStyle name="Обычный 5 2 4 6" xfId="1017"/>
    <cellStyle name="Обычный 5 2 4 7" xfId="1018"/>
    <cellStyle name="Обычный 5 2 4 8" xfId="1019"/>
    <cellStyle name="Обычный 5 2 4 9" xfId="1020"/>
    <cellStyle name="Обычный 5 2 5" xfId="1021"/>
    <cellStyle name="Обычный 5 2 6" xfId="1022"/>
    <cellStyle name="Обычный 5 2 7" xfId="1023"/>
    <cellStyle name="Обычный 5 2 8" xfId="1024"/>
    <cellStyle name="Обычный 5 2 9" xfId="1025"/>
    <cellStyle name="Обычный 5 3" xfId="1026"/>
    <cellStyle name="Обычный 5 3 10" xfId="1027"/>
    <cellStyle name="Обычный 5 3 11" xfId="1028"/>
    <cellStyle name="Обычный 5 3 2" xfId="1029"/>
    <cellStyle name="Обычный 5 3 2 10" xfId="1030"/>
    <cellStyle name="Обычный 5 3 2 2" xfId="1031"/>
    <cellStyle name="Обычный 5 3 2 2 2" xfId="1032"/>
    <cellStyle name="Обычный 5 3 2 2 3" xfId="1033"/>
    <cellStyle name="Обычный 5 3 2 2 4" xfId="1034"/>
    <cellStyle name="Обычный 5 3 2 2 5" xfId="1035"/>
    <cellStyle name="Обычный 5 3 2 2 6" xfId="1036"/>
    <cellStyle name="Обычный 5 3 2 2 7" xfId="1037"/>
    <cellStyle name="Обычный 5 3 2 2 8" xfId="1038"/>
    <cellStyle name="Обычный 5 3 2 2 9" xfId="1039"/>
    <cellStyle name="Обычный 5 3 2 3" xfId="1040"/>
    <cellStyle name="Обычный 5 3 2 4" xfId="1041"/>
    <cellStyle name="Обычный 5 3 2 5" xfId="1042"/>
    <cellStyle name="Обычный 5 3 2 6" xfId="1043"/>
    <cellStyle name="Обычный 5 3 2 7" xfId="1044"/>
    <cellStyle name="Обычный 5 3 2 8" xfId="1045"/>
    <cellStyle name="Обычный 5 3 2 9" xfId="1046"/>
    <cellStyle name="Обычный 5 3 3" xfId="1047"/>
    <cellStyle name="Обычный 5 3 3 2" xfId="1048"/>
    <cellStyle name="Обычный 5 3 3 3" xfId="1049"/>
    <cellStyle name="Обычный 5 3 3 4" xfId="1050"/>
    <cellStyle name="Обычный 5 3 3 5" xfId="1051"/>
    <cellStyle name="Обычный 5 3 3 6" xfId="1052"/>
    <cellStyle name="Обычный 5 3 3 7" xfId="1053"/>
    <cellStyle name="Обычный 5 3 3 8" xfId="1054"/>
    <cellStyle name="Обычный 5 3 3 9" xfId="1055"/>
    <cellStyle name="Обычный 5 3 4" xfId="1056"/>
    <cellStyle name="Обычный 5 3 5" xfId="1057"/>
    <cellStyle name="Обычный 5 3 6" xfId="1058"/>
    <cellStyle name="Обычный 5 3 7" xfId="1059"/>
    <cellStyle name="Обычный 5 3 8" xfId="1060"/>
    <cellStyle name="Обычный 5 3 9" xfId="1061"/>
    <cellStyle name="Обычный 5 4" xfId="1062"/>
    <cellStyle name="Обычный 5 5" xfId="1063"/>
    <cellStyle name="Обычный 5 5 10" xfId="1064"/>
    <cellStyle name="Обычный 5 5 2" xfId="1065"/>
    <cellStyle name="Обычный 5 5 2 2" xfId="1066"/>
    <cellStyle name="Обычный 5 5 2 3" xfId="1067"/>
    <cellStyle name="Обычный 5 5 2 4" xfId="1068"/>
    <cellStyle name="Обычный 5 5 2 5" xfId="1069"/>
    <cellStyle name="Обычный 5 5 2 6" xfId="1070"/>
    <cellStyle name="Обычный 5 5 2 7" xfId="1071"/>
    <cellStyle name="Обычный 5 5 2 8" xfId="1072"/>
    <cellStyle name="Обычный 5 5 2 9" xfId="1073"/>
    <cellStyle name="Обычный 5 5 3" xfId="1074"/>
    <cellStyle name="Обычный 5 5 4" xfId="1075"/>
    <cellStyle name="Обычный 5 5 5" xfId="1076"/>
    <cellStyle name="Обычный 5 5 6" xfId="1077"/>
    <cellStyle name="Обычный 5 5 7" xfId="1078"/>
    <cellStyle name="Обычный 5 5 8" xfId="1079"/>
    <cellStyle name="Обычный 5 5 9" xfId="1080"/>
    <cellStyle name="Обычный 5 6" xfId="1081"/>
    <cellStyle name="Обычный 5 6 10" xfId="1082"/>
    <cellStyle name="Обычный 5 6 2" xfId="1083"/>
    <cellStyle name="Обычный 5 6 2 2" xfId="1084"/>
    <cellStyle name="Обычный 5 6 2 3" xfId="1085"/>
    <cellStyle name="Обычный 5 6 2 4" xfId="1086"/>
    <cellStyle name="Обычный 5 6 2 5" xfId="1087"/>
    <cellStyle name="Обычный 5 6 2 6" xfId="1088"/>
    <cellStyle name="Обычный 5 6 2 7" xfId="1089"/>
    <cellStyle name="Обычный 5 6 2 8" xfId="1090"/>
    <cellStyle name="Обычный 5 6 2 9" xfId="1091"/>
    <cellStyle name="Обычный 5 6 3" xfId="1092"/>
    <cellStyle name="Обычный 5 6 4" xfId="1093"/>
    <cellStyle name="Обычный 5 6 5" xfId="1094"/>
    <cellStyle name="Обычный 5 6 6" xfId="1095"/>
    <cellStyle name="Обычный 5 6 7" xfId="1096"/>
    <cellStyle name="Обычный 5 6 8" xfId="1097"/>
    <cellStyle name="Обычный 5 6 9" xfId="1098"/>
    <cellStyle name="Обычный 5 7" xfId="1099"/>
    <cellStyle name="Обычный 5 7 2" xfId="1100"/>
    <cellStyle name="Обычный 5 7 3" xfId="1101"/>
    <cellStyle name="Обычный 5 7 4" xfId="1102"/>
    <cellStyle name="Обычный 5 7 5" xfId="1103"/>
    <cellStyle name="Обычный 5 7 6" xfId="1104"/>
    <cellStyle name="Обычный 5 7 7" xfId="1105"/>
    <cellStyle name="Обычный 5 7 8" xfId="1106"/>
    <cellStyle name="Обычный 5 7 9" xfId="1107"/>
    <cellStyle name="Обычный 5 8" xfId="1108"/>
    <cellStyle name="Обычный 5 9" xfId="1109"/>
    <cellStyle name="Обычный 50" xfId="1110"/>
    <cellStyle name="Обычный 52" xfId="1111"/>
    <cellStyle name="Обычный 53" xfId="1112"/>
    <cellStyle name="Обычный 54" xfId="1113"/>
    <cellStyle name="Обычный 55" xfId="1114"/>
    <cellStyle name="Обычный 56" xfId="1115"/>
    <cellStyle name="Обычный 57" xfId="1116"/>
    <cellStyle name="Обычный 58" xfId="1117"/>
    <cellStyle name="Обычный 59" xfId="1118"/>
    <cellStyle name="Обычный 6" xfId="1119"/>
    <cellStyle name="Обычный 6 10" xfId="1120"/>
    <cellStyle name="Обычный 6 11" xfId="1121"/>
    <cellStyle name="Обычный 6 12" xfId="1122"/>
    <cellStyle name="Обычный 6 13" xfId="1123"/>
    <cellStyle name="Обычный 6 14" xfId="1124"/>
    <cellStyle name="Обычный 6 15" xfId="1125"/>
    <cellStyle name="Обычный 6 2" xfId="1126"/>
    <cellStyle name="Обычный 6 2 10" xfId="1127"/>
    <cellStyle name="Обычный 6 2 11" xfId="1128"/>
    <cellStyle name="Обычный 6 2 2" xfId="1129"/>
    <cellStyle name="Обычный 6 2 2 10" xfId="1130"/>
    <cellStyle name="Обычный 6 2 2 2" xfId="1131"/>
    <cellStyle name="Обычный 6 2 2 2 2" xfId="1132"/>
    <cellStyle name="Обычный 6 2 2 2 3" xfId="1133"/>
    <cellStyle name="Обычный 6 2 2 2 4" xfId="1134"/>
    <cellStyle name="Обычный 6 2 2 2 5" xfId="1135"/>
    <cellStyle name="Обычный 6 2 2 2 6" xfId="1136"/>
    <cellStyle name="Обычный 6 2 2 2 7" xfId="1137"/>
    <cellStyle name="Обычный 6 2 2 2 8" xfId="1138"/>
    <cellStyle name="Обычный 6 2 2 2 9" xfId="1139"/>
    <cellStyle name="Обычный 6 2 2 3" xfId="1140"/>
    <cellStyle name="Обычный 6 2 2 4" xfId="1141"/>
    <cellStyle name="Обычный 6 2 2 5" xfId="1142"/>
    <cellStyle name="Обычный 6 2 2 6" xfId="1143"/>
    <cellStyle name="Обычный 6 2 2 7" xfId="1144"/>
    <cellStyle name="Обычный 6 2 2 8" xfId="1145"/>
    <cellStyle name="Обычный 6 2 2 9" xfId="1146"/>
    <cellStyle name="Обычный 6 2 3" xfId="1147"/>
    <cellStyle name="Обычный 6 2 3 2" xfId="1148"/>
    <cellStyle name="Обычный 6 2 3 3" xfId="1149"/>
    <cellStyle name="Обычный 6 2 3 4" xfId="1150"/>
    <cellStyle name="Обычный 6 2 3 5" xfId="1151"/>
    <cellStyle name="Обычный 6 2 3 6" xfId="1152"/>
    <cellStyle name="Обычный 6 2 3 7" xfId="1153"/>
    <cellStyle name="Обычный 6 2 3 8" xfId="1154"/>
    <cellStyle name="Обычный 6 2 3 9" xfId="1155"/>
    <cellStyle name="Обычный 6 2 4" xfId="1156"/>
    <cellStyle name="Обычный 6 2 5" xfId="1157"/>
    <cellStyle name="Обычный 6 2 6" xfId="1158"/>
    <cellStyle name="Обычный 6 2 7" xfId="1159"/>
    <cellStyle name="Обычный 6 2 8" xfId="1160"/>
    <cellStyle name="Обычный 6 2 9" xfId="1161"/>
    <cellStyle name="Обычный 6 3" xfId="1162"/>
    <cellStyle name="Обычный 6 4" xfId="1163"/>
    <cellStyle name="Обычный 6 5" xfId="1164"/>
    <cellStyle name="Обычный 6 5 10" xfId="1165"/>
    <cellStyle name="Обычный 6 5 2" xfId="1166"/>
    <cellStyle name="Обычный 6 5 2 2" xfId="1167"/>
    <cellStyle name="Обычный 6 5 2 3" xfId="1168"/>
    <cellStyle name="Обычный 6 5 2 4" xfId="1169"/>
    <cellStyle name="Обычный 6 5 2 5" xfId="1170"/>
    <cellStyle name="Обычный 6 5 2 6" xfId="1171"/>
    <cellStyle name="Обычный 6 5 2 7" xfId="1172"/>
    <cellStyle name="Обычный 6 5 2 8" xfId="1173"/>
    <cellStyle name="Обычный 6 5 2 9" xfId="1174"/>
    <cellStyle name="Обычный 6 5 3" xfId="1175"/>
    <cellStyle name="Обычный 6 5 4" xfId="1176"/>
    <cellStyle name="Обычный 6 5 5" xfId="1177"/>
    <cellStyle name="Обычный 6 5 6" xfId="1178"/>
    <cellStyle name="Обычный 6 5 7" xfId="1179"/>
    <cellStyle name="Обычный 6 5 8" xfId="1180"/>
    <cellStyle name="Обычный 6 5 9" xfId="1181"/>
    <cellStyle name="Обычный 6 6" xfId="1182"/>
    <cellStyle name="Обычный 6 6 10" xfId="1183"/>
    <cellStyle name="Обычный 6 6 2" xfId="1184"/>
    <cellStyle name="Обычный 6 6 2 2" xfId="1185"/>
    <cellStyle name="Обычный 6 6 2 3" xfId="1186"/>
    <cellStyle name="Обычный 6 6 2 4" xfId="1187"/>
    <cellStyle name="Обычный 6 6 2 5" xfId="1188"/>
    <cellStyle name="Обычный 6 6 2 6" xfId="1189"/>
    <cellStyle name="Обычный 6 6 2 7" xfId="1190"/>
    <cellStyle name="Обычный 6 6 2 8" xfId="1191"/>
    <cellStyle name="Обычный 6 6 2 9" xfId="1192"/>
    <cellStyle name="Обычный 6 6 3" xfId="1193"/>
    <cellStyle name="Обычный 6 6 4" xfId="1194"/>
    <cellStyle name="Обычный 6 6 5" xfId="1195"/>
    <cellStyle name="Обычный 6 6 6" xfId="1196"/>
    <cellStyle name="Обычный 6 6 7" xfId="1197"/>
    <cellStyle name="Обычный 6 6 8" xfId="1198"/>
    <cellStyle name="Обычный 6 6 9" xfId="1199"/>
    <cellStyle name="Обычный 6 7" xfId="1200"/>
    <cellStyle name="Обычный 6 7 2" xfId="1201"/>
    <cellStyle name="Обычный 6 7 3" xfId="1202"/>
    <cellStyle name="Обычный 6 7 4" xfId="1203"/>
    <cellStyle name="Обычный 6 7 5" xfId="1204"/>
    <cellStyle name="Обычный 6 7 6" xfId="1205"/>
    <cellStyle name="Обычный 6 7 7" xfId="1206"/>
    <cellStyle name="Обычный 6 7 8" xfId="1207"/>
    <cellStyle name="Обычный 6 7 9" xfId="1208"/>
    <cellStyle name="Обычный 6 8" xfId="1209"/>
    <cellStyle name="Обычный 6 9" xfId="1210"/>
    <cellStyle name="Обычный 60" xfId="1211"/>
    <cellStyle name="Обычный 61" xfId="1212"/>
    <cellStyle name="Обычный 62" xfId="1213"/>
    <cellStyle name="Обычный 63" xfId="1214"/>
    <cellStyle name="Обычный 64" xfId="1215"/>
    <cellStyle name="Обычный 65" xfId="1216"/>
    <cellStyle name="Обычный 66" xfId="1217"/>
    <cellStyle name="Обычный 67" xfId="1218"/>
    <cellStyle name="Обычный 68" xfId="1219"/>
    <cellStyle name="Обычный 69" xfId="1220"/>
    <cellStyle name="Обычный 7" xfId="1221"/>
    <cellStyle name="Обычный 7 10" xfId="1222"/>
    <cellStyle name="Обычный 7 10 10" xfId="1223"/>
    <cellStyle name="Обычный 7 10 2" xfId="1224"/>
    <cellStyle name="Обычный 7 10 2 2" xfId="1225"/>
    <cellStyle name="Обычный 7 10 2 3" xfId="1226"/>
    <cellStyle name="Обычный 7 10 2 4" xfId="1227"/>
    <cellStyle name="Обычный 7 10 2 5" xfId="1228"/>
    <cellStyle name="Обычный 7 10 2 6" xfId="1229"/>
    <cellStyle name="Обычный 7 10 2 7" xfId="1230"/>
    <cellStyle name="Обычный 7 10 2 8" xfId="1231"/>
    <cellStyle name="Обычный 7 10 2 9" xfId="1232"/>
    <cellStyle name="Обычный 7 10 3" xfId="1233"/>
    <cellStyle name="Обычный 7 10 4" xfId="1234"/>
    <cellStyle name="Обычный 7 10 5" xfId="1235"/>
    <cellStyle name="Обычный 7 10 6" xfId="1236"/>
    <cellStyle name="Обычный 7 10 7" xfId="1237"/>
    <cellStyle name="Обычный 7 10 8" xfId="1238"/>
    <cellStyle name="Обычный 7 10 9" xfId="1239"/>
    <cellStyle name="Обычный 7 100" xfId="1240"/>
    <cellStyle name="Обычный 7 101" xfId="1241"/>
    <cellStyle name="Обычный 7 102" xfId="1242"/>
    <cellStyle name="Обычный 7 103" xfId="1243"/>
    <cellStyle name="Обычный 7 104" xfId="1244"/>
    <cellStyle name="Обычный 7 105" xfId="1245"/>
    <cellStyle name="Обычный 7 106" xfId="1246"/>
    <cellStyle name="Обычный 7 107" xfId="1247"/>
    <cellStyle name="Обычный 7 108" xfId="1248"/>
    <cellStyle name="Обычный 7 109" xfId="1249"/>
    <cellStyle name="Обычный 7 11" xfId="1250"/>
    <cellStyle name="Обычный 7 11 10" xfId="1251"/>
    <cellStyle name="Обычный 7 11 2" xfId="1252"/>
    <cellStyle name="Обычный 7 11 2 2" xfId="1253"/>
    <cellStyle name="Обычный 7 11 2 3" xfId="1254"/>
    <cellStyle name="Обычный 7 11 2 4" xfId="1255"/>
    <cellStyle name="Обычный 7 11 2 5" xfId="1256"/>
    <cellStyle name="Обычный 7 11 2 6" xfId="1257"/>
    <cellStyle name="Обычный 7 11 2 7" xfId="1258"/>
    <cellStyle name="Обычный 7 11 2 8" xfId="1259"/>
    <cellStyle name="Обычный 7 11 2 9" xfId="1260"/>
    <cellStyle name="Обычный 7 11 3" xfId="1261"/>
    <cellStyle name="Обычный 7 11 4" xfId="1262"/>
    <cellStyle name="Обычный 7 11 5" xfId="1263"/>
    <cellStyle name="Обычный 7 11 6" xfId="1264"/>
    <cellStyle name="Обычный 7 11 7" xfId="1265"/>
    <cellStyle name="Обычный 7 11 8" xfId="1266"/>
    <cellStyle name="Обычный 7 11 9" xfId="1267"/>
    <cellStyle name="Обычный 7 110" xfId="1268"/>
    <cellStyle name="Обычный 7 111" xfId="1269"/>
    <cellStyle name="Обычный 7 112" xfId="1270"/>
    <cellStyle name="Обычный 7 113" xfId="1271"/>
    <cellStyle name="Обычный 7 114" xfId="1272"/>
    <cellStyle name="Обычный 7 115" xfId="1273"/>
    <cellStyle name="Обычный 7 116" xfId="1274"/>
    <cellStyle name="Обычный 7 117" xfId="1275"/>
    <cellStyle name="Обычный 7 118" xfId="1276"/>
    <cellStyle name="Обычный 7 119" xfId="1277"/>
    <cellStyle name="Обычный 7 12" xfId="1278"/>
    <cellStyle name="Обычный 7 12 2" xfId="1279"/>
    <cellStyle name="Обычный 7 12 3" xfId="1280"/>
    <cellStyle name="Обычный 7 12 4" xfId="1281"/>
    <cellStyle name="Обычный 7 12 5" xfId="1282"/>
    <cellStyle name="Обычный 7 12 6" xfId="1283"/>
    <cellStyle name="Обычный 7 12 7" xfId="1284"/>
    <cellStyle name="Обычный 7 12 8" xfId="1285"/>
    <cellStyle name="Обычный 7 12 9" xfId="1286"/>
    <cellStyle name="Обычный 7 120" xfId="1287"/>
    <cellStyle name="Обычный 7 121" xfId="1288"/>
    <cellStyle name="Обычный 7 122" xfId="1289"/>
    <cellStyle name="Обычный 7 123" xfId="1290"/>
    <cellStyle name="Обычный 7 124" xfId="1291"/>
    <cellStyle name="Обычный 7 125" xfId="1292"/>
    <cellStyle name="Обычный 7 126" xfId="1293"/>
    <cellStyle name="Обычный 7 127" xfId="1294"/>
    <cellStyle name="Обычный 7 128" xfId="1295"/>
    <cellStyle name="Обычный 7 129" xfId="1296"/>
    <cellStyle name="Обычный 7 13" xfId="1297"/>
    <cellStyle name="Обычный 7 13 2" xfId="1298"/>
    <cellStyle name="Обычный 7 130" xfId="1299"/>
    <cellStyle name="Обычный 7 131" xfId="1300"/>
    <cellStyle name="Обычный 7 132" xfId="1301"/>
    <cellStyle name="Обычный 7 133" xfId="1302"/>
    <cellStyle name="Обычный 7 134" xfId="1303"/>
    <cellStyle name="Обычный 7 135" xfId="1304"/>
    <cellStyle name="Обычный 7 136" xfId="1305"/>
    <cellStyle name="Обычный 7 137" xfId="1306"/>
    <cellStyle name="Обычный 7 138" xfId="1307"/>
    <cellStyle name="Обычный 7 139" xfId="1308"/>
    <cellStyle name="Обычный 7 14" xfId="1309"/>
    <cellStyle name="Обычный 7 14 2" xfId="1310"/>
    <cellStyle name="Обычный 7 140" xfId="1311"/>
    <cellStyle name="Обычный 7 141" xfId="1312"/>
    <cellStyle name="Обычный 7 142" xfId="1313"/>
    <cellStyle name="Обычный 7 143" xfId="1314"/>
    <cellStyle name="Обычный 7 144" xfId="1315"/>
    <cellStyle name="Обычный 7 145" xfId="1316"/>
    <cellStyle name="Обычный 7 146" xfId="1317"/>
    <cellStyle name="Обычный 7 147" xfId="1318"/>
    <cellStyle name="Обычный 7 148" xfId="1319"/>
    <cellStyle name="Обычный 7 149" xfId="1320"/>
    <cellStyle name="Обычный 7 15" xfId="1321"/>
    <cellStyle name="Обычный 7 15 2" xfId="1322"/>
    <cellStyle name="Обычный 7 150" xfId="1323"/>
    <cellStyle name="Обычный 7 151" xfId="1324"/>
    <cellStyle name="Обычный 7 152" xfId="1325"/>
    <cellStyle name="Обычный 7 153" xfId="1326"/>
    <cellStyle name="Обычный 7 154" xfId="1327"/>
    <cellStyle name="Обычный 7 155" xfId="1328"/>
    <cellStyle name="Обычный 7 156" xfId="1329"/>
    <cellStyle name="Обычный 7 157" xfId="1330"/>
    <cellStyle name="Обычный 7 158" xfId="1331"/>
    <cellStyle name="Обычный 7 159" xfId="1332"/>
    <cellStyle name="Обычный 7 16" xfId="1333"/>
    <cellStyle name="Обычный 7 16 2" xfId="1334"/>
    <cellStyle name="Обычный 7 160" xfId="1335"/>
    <cellStyle name="Обычный 7 161" xfId="1336"/>
    <cellStyle name="Обычный 7 162" xfId="1337"/>
    <cellStyle name="Обычный 7 163" xfId="1338"/>
    <cellStyle name="Обычный 7 164" xfId="1339"/>
    <cellStyle name="Обычный 7 165" xfId="1340"/>
    <cellStyle name="Обычный 7 166" xfId="1341"/>
    <cellStyle name="Обычный 7 167" xfId="1342"/>
    <cellStyle name="Обычный 7 168" xfId="1343"/>
    <cellStyle name="Обычный 7 169" xfId="1344"/>
    <cellStyle name="Обычный 7 17" xfId="1345"/>
    <cellStyle name="Обычный 7 17 2" xfId="1346"/>
    <cellStyle name="Обычный 7 170" xfId="1347"/>
    <cellStyle name="Обычный 7 171" xfId="1348"/>
    <cellStyle name="Обычный 7 172" xfId="1349"/>
    <cellStyle name="Обычный 7 173" xfId="1350"/>
    <cellStyle name="Обычный 7 174" xfId="1351"/>
    <cellStyle name="Обычный 7 175" xfId="1352"/>
    <cellStyle name="Обычный 7 176" xfId="1353"/>
    <cellStyle name="Обычный 7 177" xfId="1354"/>
    <cellStyle name="Обычный 7 178" xfId="1355"/>
    <cellStyle name="Обычный 7 179" xfId="1356"/>
    <cellStyle name="Обычный 7 18" xfId="1357"/>
    <cellStyle name="Обычный 7 18 2" xfId="1358"/>
    <cellStyle name="Обычный 7 180" xfId="1359"/>
    <cellStyle name="Обычный 7 181" xfId="1360"/>
    <cellStyle name="Обычный 7 182" xfId="1361"/>
    <cellStyle name="Обычный 7 183" xfId="1362"/>
    <cellStyle name="Обычный 7 184" xfId="1363"/>
    <cellStyle name="Обычный 7 185" xfId="1364"/>
    <cellStyle name="Обычный 7 186" xfId="1365"/>
    <cellStyle name="Обычный 7 187" xfId="1366"/>
    <cellStyle name="Обычный 7 188" xfId="1367"/>
    <cellStyle name="Обычный 7 189" xfId="1368"/>
    <cellStyle name="Обычный 7 19" xfId="1369"/>
    <cellStyle name="Обычный 7 19 2" xfId="1370"/>
    <cellStyle name="Обычный 7 190" xfId="1371"/>
    <cellStyle name="Обычный 7 191" xfId="1372"/>
    <cellStyle name="Обычный 7 192" xfId="1373"/>
    <cellStyle name="Обычный 7 193" xfId="1374"/>
    <cellStyle name="Обычный 7 194" xfId="1375"/>
    <cellStyle name="Обычный 7 195" xfId="1376"/>
    <cellStyle name="Обычный 7 196" xfId="1377"/>
    <cellStyle name="Обычный 7 197" xfId="1378"/>
    <cellStyle name="Обычный 7 198" xfId="1379"/>
    <cellStyle name="Обычный 7 199" xfId="1380"/>
    <cellStyle name="Обычный 7 2" xfId="1381"/>
    <cellStyle name="Обычный 7 2 10" xfId="1382"/>
    <cellStyle name="Обычный 7 2 11" xfId="1383"/>
    <cellStyle name="Обычный 7 2 12" xfId="1384"/>
    <cellStyle name="Обычный 7 2 13" xfId="1385"/>
    <cellStyle name="Обычный 7 2 14" xfId="1386"/>
    <cellStyle name="Обычный 7 2 15" xfId="1387"/>
    <cellStyle name="Обычный 7 2 16" xfId="1388"/>
    <cellStyle name="Обычный 7 2 17" xfId="1389"/>
    <cellStyle name="Обычный 7 2 2" xfId="1390"/>
    <cellStyle name="Обычный 7 2 2 2" xfId="1391"/>
    <cellStyle name="Обычный 7 2 3" xfId="1392"/>
    <cellStyle name="Обычный 7 2 3 10" xfId="1393"/>
    <cellStyle name="Обычный 7 2 3 11" xfId="1394"/>
    <cellStyle name="Обычный 7 2 3 12" xfId="1395"/>
    <cellStyle name="Обычный 7 2 3 13" xfId="1396"/>
    <cellStyle name="Обычный 7 2 3 14" xfId="1397"/>
    <cellStyle name="Обычный 7 2 3 2" xfId="1398"/>
    <cellStyle name="Обычный 7 2 3 2 10" xfId="1399"/>
    <cellStyle name="Обычный 7 2 3 2 2" xfId="1400"/>
    <cellStyle name="Обычный 7 2 3 2 2 2" xfId="1401"/>
    <cellStyle name="Обычный 7 2 3 2 2 3" xfId="1402"/>
    <cellStyle name="Обычный 7 2 3 2 2 4" xfId="1403"/>
    <cellStyle name="Обычный 7 2 3 2 2 5" xfId="1404"/>
    <cellStyle name="Обычный 7 2 3 2 2 6" xfId="1405"/>
    <cellStyle name="Обычный 7 2 3 2 2 7" xfId="1406"/>
    <cellStyle name="Обычный 7 2 3 2 2 8" xfId="1407"/>
    <cellStyle name="Обычный 7 2 3 2 2 9" xfId="1408"/>
    <cellStyle name="Обычный 7 2 3 2 3" xfId="1409"/>
    <cellStyle name="Обычный 7 2 3 2 4" xfId="1410"/>
    <cellStyle name="Обычный 7 2 3 2 5" xfId="1411"/>
    <cellStyle name="Обычный 7 2 3 2 6" xfId="1412"/>
    <cellStyle name="Обычный 7 2 3 2 7" xfId="1413"/>
    <cellStyle name="Обычный 7 2 3 2 8" xfId="1414"/>
    <cellStyle name="Обычный 7 2 3 2 9" xfId="1415"/>
    <cellStyle name="Обычный 7 2 3 3" xfId="1416"/>
    <cellStyle name="Обычный 7 2 3 3 10" xfId="1417"/>
    <cellStyle name="Обычный 7 2 3 3 2" xfId="1418"/>
    <cellStyle name="Обычный 7 2 3 3 2 2" xfId="1419"/>
    <cellStyle name="Обычный 7 2 3 3 2 3" xfId="1420"/>
    <cellStyle name="Обычный 7 2 3 3 2 4" xfId="1421"/>
    <cellStyle name="Обычный 7 2 3 3 2 5" xfId="1422"/>
    <cellStyle name="Обычный 7 2 3 3 2 6" xfId="1423"/>
    <cellStyle name="Обычный 7 2 3 3 2 7" xfId="1424"/>
    <cellStyle name="Обычный 7 2 3 3 2 8" xfId="1425"/>
    <cellStyle name="Обычный 7 2 3 3 2 9" xfId="1426"/>
    <cellStyle name="Обычный 7 2 3 3 3" xfId="1427"/>
    <cellStyle name="Обычный 7 2 3 3 4" xfId="1428"/>
    <cellStyle name="Обычный 7 2 3 3 5" xfId="1429"/>
    <cellStyle name="Обычный 7 2 3 3 6" xfId="1430"/>
    <cellStyle name="Обычный 7 2 3 3 7" xfId="1431"/>
    <cellStyle name="Обычный 7 2 3 3 8" xfId="1432"/>
    <cellStyle name="Обычный 7 2 3 3 9" xfId="1433"/>
    <cellStyle name="Обычный 7 2 3 4" xfId="1434"/>
    <cellStyle name="Обычный 7 2 3 4 10" xfId="1435"/>
    <cellStyle name="Обычный 7 2 3 4 2" xfId="1436"/>
    <cellStyle name="Обычный 7 2 3 4 2 2" xfId="1437"/>
    <cellStyle name="Обычный 7 2 3 4 2 3" xfId="1438"/>
    <cellStyle name="Обычный 7 2 3 4 2 4" xfId="1439"/>
    <cellStyle name="Обычный 7 2 3 4 2 5" xfId="1440"/>
    <cellStyle name="Обычный 7 2 3 4 2 6" xfId="1441"/>
    <cellStyle name="Обычный 7 2 3 4 2 7" xfId="1442"/>
    <cellStyle name="Обычный 7 2 3 4 2 8" xfId="1443"/>
    <cellStyle name="Обычный 7 2 3 4 2 9" xfId="1444"/>
    <cellStyle name="Обычный 7 2 3 4 3" xfId="1445"/>
    <cellStyle name="Обычный 7 2 3 4 4" xfId="1446"/>
    <cellStyle name="Обычный 7 2 3 4 5" xfId="1447"/>
    <cellStyle name="Обычный 7 2 3 4 6" xfId="1448"/>
    <cellStyle name="Обычный 7 2 3 4 7" xfId="1449"/>
    <cellStyle name="Обычный 7 2 3 4 8" xfId="1450"/>
    <cellStyle name="Обычный 7 2 3 4 9" xfId="1451"/>
    <cellStyle name="Обычный 7 2 3 5" xfId="1452"/>
    <cellStyle name="Обычный 7 2 3 5 10" xfId="1453"/>
    <cellStyle name="Обычный 7 2 3 5 11" xfId="1454"/>
    <cellStyle name="Обычный 7 2 3 5 12" xfId="1455"/>
    <cellStyle name="Обычный 7 2 3 5 2" xfId="1456"/>
    <cellStyle name="Обычный 7 2 3 5 2 10" xfId="1457"/>
    <cellStyle name="Обычный 7 2 3 5 2 2" xfId="1458"/>
    <cellStyle name="Обычный 7 2 3 5 2 2 2" xfId="1459"/>
    <cellStyle name="Обычный 7 2 3 5 2 2 3" xfId="1460"/>
    <cellStyle name="Обычный 7 2 3 5 2 2 4" xfId="1461"/>
    <cellStyle name="Обычный 7 2 3 5 2 2 5" xfId="1462"/>
    <cellStyle name="Обычный 7 2 3 5 2 2 6" xfId="1463"/>
    <cellStyle name="Обычный 7 2 3 5 2 2 7" xfId="1464"/>
    <cellStyle name="Обычный 7 2 3 5 2 2 8" xfId="1465"/>
    <cellStyle name="Обычный 7 2 3 5 2 2 9" xfId="1466"/>
    <cellStyle name="Обычный 7 2 3 5 2 3" xfId="1467"/>
    <cellStyle name="Обычный 7 2 3 5 2 4" xfId="1468"/>
    <cellStyle name="Обычный 7 2 3 5 2 5" xfId="1469"/>
    <cellStyle name="Обычный 7 2 3 5 2 6" xfId="1470"/>
    <cellStyle name="Обычный 7 2 3 5 2 7" xfId="1471"/>
    <cellStyle name="Обычный 7 2 3 5 2 8" xfId="1472"/>
    <cellStyle name="Обычный 7 2 3 5 2 9" xfId="1473"/>
    <cellStyle name="Обычный 7 2 3 5 3" xfId="1474"/>
    <cellStyle name="Обычный 7 2 3 5 3 10" xfId="1475"/>
    <cellStyle name="Обычный 7 2 3 5 3 11" xfId="1476"/>
    <cellStyle name="Обычный 7 2 3 5 3 2" xfId="1477"/>
    <cellStyle name="Обычный 7 2 3 5 3 2 10" xfId="1478"/>
    <cellStyle name="Обычный 7 2 3 5 3 2 11" xfId="1479"/>
    <cellStyle name="Обычный 7 2 3 5 3 2 12" xfId="1480"/>
    <cellStyle name="Обычный 7 2 3 5 3 2 2" xfId="1481"/>
    <cellStyle name="Обычный 7 2 3 5 3 2 2 10" xfId="1482"/>
    <cellStyle name="Обычный 7 2 3 5 3 2 2 2" xfId="1483"/>
    <cellStyle name="Обычный 7 2 3 5 3 2 2 2 2" xfId="1484"/>
    <cellStyle name="Обычный 7 2 3 5 3 2 2 2 3" xfId="1485"/>
    <cellStyle name="Обычный 7 2 3 5 3 2 2 2 4" xfId="1486"/>
    <cellStyle name="Обычный 7 2 3 5 3 2 2 2 5" xfId="1487"/>
    <cellStyle name="Обычный 7 2 3 5 3 2 2 2 6" xfId="1488"/>
    <cellStyle name="Обычный 7 2 3 5 3 2 2 2 7" xfId="1489"/>
    <cellStyle name="Обычный 7 2 3 5 3 2 2 2 8" xfId="1490"/>
    <cellStyle name="Обычный 7 2 3 5 3 2 2 2 9" xfId="1491"/>
    <cellStyle name="Обычный 7 2 3 5 3 2 2 3" xfId="1492"/>
    <cellStyle name="Обычный 7 2 3 5 3 2 2 4" xfId="1493"/>
    <cellStyle name="Обычный 7 2 3 5 3 2 2 5" xfId="1494"/>
    <cellStyle name="Обычный 7 2 3 5 3 2 2 6" xfId="1495"/>
    <cellStyle name="Обычный 7 2 3 5 3 2 2 7" xfId="1496"/>
    <cellStyle name="Обычный 7 2 3 5 3 2 2 8" xfId="1497"/>
    <cellStyle name="Обычный 7 2 3 5 3 2 2 9" xfId="1498"/>
    <cellStyle name="Обычный 7 2 3 5 3 2 3" xfId="1499"/>
    <cellStyle name="Обычный 7 2 3 5 3 2 3 10" xfId="1500"/>
    <cellStyle name="Обычный 7 2 3 5 3 2 3 11" xfId="1501"/>
    <cellStyle name="Обычный 7 2 3 5 3 2 3 12" xfId="1502"/>
    <cellStyle name="Обычный 7 2 3 5 3 2 3 13" xfId="1503"/>
    <cellStyle name="Обычный 7 2 3 5 3 2 3 2" xfId="1504"/>
    <cellStyle name="Обычный 7 2 3 5 3 2 3 2 10" xfId="1505"/>
    <cellStyle name="Обычный 7 2 3 5 3 2 3 2 2" xfId="1506"/>
    <cellStyle name="Обычный 7 2 3 5 3 2 3 2 2 2" xfId="1507"/>
    <cellStyle name="Обычный 7 2 3 5 3 2 3 2 2 3" xfId="1508"/>
    <cellStyle name="Обычный 7 2 3 5 3 2 3 2 2 4" xfId="1509"/>
    <cellStyle name="Обычный 7 2 3 5 3 2 3 2 2 5" xfId="1510"/>
    <cellStyle name="Обычный 7 2 3 5 3 2 3 2 2 6" xfId="1511"/>
    <cellStyle name="Обычный 7 2 3 5 3 2 3 2 2 7" xfId="1512"/>
    <cellStyle name="Обычный 7 2 3 5 3 2 3 2 2 8" xfId="1513"/>
    <cellStyle name="Обычный 7 2 3 5 3 2 3 2 2 9" xfId="1514"/>
    <cellStyle name="Обычный 7 2 3 5 3 2 3 2 3" xfId="1515"/>
    <cellStyle name="Обычный 7 2 3 5 3 2 3 2 4" xfId="1516"/>
    <cellStyle name="Обычный 7 2 3 5 3 2 3 2 5" xfId="1517"/>
    <cellStyle name="Обычный 7 2 3 5 3 2 3 2 6" xfId="1518"/>
    <cellStyle name="Обычный 7 2 3 5 3 2 3 2 7" xfId="1519"/>
    <cellStyle name="Обычный 7 2 3 5 3 2 3 2 8" xfId="1520"/>
    <cellStyle name="Обычный 7 2 3 5 3 2 3 2 9" xfId="1521"/>
    <cellStyle name="Обычный 7 2 3 5 3 2 3 3" xfId="1522"/>
    <cellStyle name="Обычный 7 2 3 5 3 2 3 3 10" xfId="1523"/>
    <cellStyle name="Обычный 7 2 3 5 3 2 3 3 2" xfId="1524"/>
    <cellStyle name="Обычный 7 2 3 5 3 2 3 3 2 2" xfId="1525"/>
    <cellStyle name="Обычный 7 2 3 5 3 2 3 3 2 3" xfId="1526"/>
    <cellStyle name="Обычный 7 2 3 5 3 2 3 3 2 4" xfId="1527"/>
    <cellStyle name="Обычный 7 2 3 5 3 2 3 3 2 5" xfId="1528"/>
    <cellStyle name="Обычный 7 2 3 5 3 2 3 3 2 6" xfId="1529"/>
    <cellStyle name="Обычный 7 2 3 5 3 2 3 3 2 7" xfId="1530"/>
    <cellStyle name="Обычный 7 2 3 5 3 2 3 3 2 8" xfId="1531"/>
    <cellStyle name="Обычный 7 2 3 5 3 2 3 3 2 9" xfId="1532"/>
    <cellStyle name="Обычный 7 2 3 5 3 2 3 3 3" xfId="1533"/>
    <cellStyle name="Обычный 7 2 3 5 3 2 3 3 4" xfId="1534"/>
    <cellStyle name="Обычный 7 2 3 5 3 2 3 3 5" xfId="1535"/>
    <cellStyle name="Обычный 7 2 3 5 3 2 3 3 6" xfId="1536"/>
    <cellStyle name="Обычный 7 2 3 5 3 2 3 3 7" xfId="1537"/>
    <cellStyle name="Обычный 7 2 3 5 3 2 3 3 7 4" xfId="4642"/>
    <cellStyle name="Обычный 7 2 3 5 3 2 3 3 8" xfId="1538"/>
    <cellStyle name="Обычный 7 2 3 5 3 2 3 3 9" xfId="1539"/>
    <cellStyle name="Обычный 7 2 3 5 3 2 3 4" xfId="1540"/>
    <cellStyle name="Обычный 7 2 3 5 3 2 3 4 10" xfId="1541"/>
    <cellStyle name="Обычный 7 2 3 5 3 2 3 4 11" xfId="1542"/>
    <cellStyle name="Обычный 7 2 3 5 3 2 3 4 2" xfId="1543"/>
    <cellStyle name="Обычный 7 2 3 5 3 2 3 4 2 10" xfId="1544"/>
    <cellStyle name="Обычный 7 2 3 5 3 2 3 4 2 2" xfId="1545"/>
    <cellStyle name="Обычный 7 2 3 5 3 2 3 4 2 2 2" xfId="1546"/>
    <cellStyle name="Обычный 7 2 3 5 3 2 3 4 2 2 3" xfId="1547"/>
    <cellStyle name="Обычный 7 2 3 5 3 2 3 4 2 2 4" xfId="1548"/>
    <cellStyle name="Обычный 7 2 3 5 3 2 3 4 2 2 5" xfId="1549"/>
    <cellStyle name="Обычный 7 2 3 5 3 2 3 4 2 2 6" xfId="1550"/>
    <cellStyle name="Обычный 7 2 3 5 3 2 3 4 2 2 7" xfId="1551"/>
    <cellStyle name="Обычный 7 2 3 5 3 2 3 4 2 2 8" xfId="1552"/>
    <cellStyle name="Обычный 7 2 3 5 3 2 3 4 2 2 9" xfId="1553"/>
    <cellStyle name="Обычный 7 2 3 5 3 2 3 4 2 3" xfId="1554"/>
    <cellStyle name="Обычный 7 2 3 5 3 2 3 4 2 4" xfId="1555"/>
    <cellStyle name="Обычный 7 2 3 5 3 2 3 4 2 5" xfId="1556"/>
    <cellStyle name="Обычный 7 2 3 5 3 2 3 4 2 6" xfId="1557"/>
    <cellStyle name="Обычный 7 2 3 5 3 2 3 4 2 7" xfId="1558"/>
    <cellStyle name="Обычный 7 2 3 5 3 2 3 4 2 8" xfId="1559"/>
    <cellStyle name="Обычный 7 2 3 5 3 2 3 4 2 9" xfId="1560"/>
    <cellStyle name="Обычный 7 2 3 5 3 2 3 4 3" xfId="1561"/>
    <cellStyle name="Обычный 7 2 3 5 3 2 3 4 3 2" xfId="1562"/>
    <cellStyle name="Обычный 7 2 3 5 3 2 3 4 3 3" xfId="1563"/>
    <cellStyle name="Обычный 7 2 3 5 3 2 3 4 3 4" xfId="1564"/>
    <cellStyle name="Обычный 7 2 3 5 3 2 3 4 3 5" xfId="1565"/>
    <cellStyle name="Обычный 7 2 3 5 3 2 3 4 3 6" xfId="1566"/>
    <cellStyle name="Обычный 7 2 3 5 3 2 3 4 3 7" xfId="1567"/>
    <cellStyle name="Обычный 7 2 3 5 3 2 3 4 3 8" xfId="1568"/>
    <cellStyle name="Обычный 7 2 3 5 3 2 3 4 3 9" xfId="1569"/>
    <cellStyle name="Обычный 7 2 3 5 3 2 3 4 4" xfId="1570"/>
    <cellStyle name="Обычный 7 2 3 5 3 2 3 4 5" xfId="1571"/>
    <cellStyle name="Обычный 7 2 3 5 3 2 3 4 6" xfId="1572"/>
    <cellStyle name="Обычный 7 2 3 5 3 2 3 4 7" xfId="1573"/>
    <cellStyle name="Обычный 7 2 3 5 3 2 3 4 8" xfId="1574"/>
    <cellStyle name="Обычный 7 2 3 5 3 2 3 4 9" xfId="1575"/>
    <cellStyle name="Обычный 7 2 3 5 3 2 3 5" xfId="1576"/>
    <cellStyle name="Обычный 7 2 3 5 3 2 3 5 2" xfId="1577"/>
    <cellStyle name="Обычный 7 2 3 5 3 2 3 5 3" xfId="1578"/>
    <cellStyle name="Обычный 7 2 3 5 3 2 3 5 4" xfId="1579"/>
    <cellStyle name="Обычный 7 2 3 5 3 2 3 5 5" xfId="1580"/>
    <cellStyle name="Обычный 7 2 3 5 3 2 3 5 6" xfId="1581"/>
    <cellStyle name="Обычный 7 2 3 5 3 2 3 5 7" xfId="1582"/>
    <cellStyle name="Обычный 7 2 3 5 3 2 3 5 8" xfId="1583"/>
    <cellStyle name="Обычный 7 2 3 5 3 2 3 5 9" xfId="1584"/>
    <cellStyle name="Обычный 7 2 3 5 3 2 3 6" xfId="1585"/>
    <cellStyle name="Обычный 7 2 3 5 3 2 3 7" xfId="1586"/>
    <cellStyle name="Обычный 7 2 3 5 3 2 3 8" xfId="1587"/>
    <cellStyle name="Обычный 7 2 3 5 3 2 3 9" xfId="1588"/>
    <cellStyle name="Обычный 7 2 3 5 3 2 4" xfId="1589"/>
    <cellStyle name="Обычный 7 2 3 5 3 2 4 2" xfId="1590"/>
    <cellStyle name="Обычный 7 2 3 5 3 2 4 3" xfId="1591"/>
    <cellStyle name="Обычный 7 2 3 5 3 2 4 4" xfId="1592"/>
    <cellStyle name="Обычный 7 2 3 5 3 2 4 5" xfId="1593"/>
    <cellStyle name="Обычный 7 2 3 5 3 2 4 6" xfId="1594"/>
    <cellStyle name="Обычный 7 2 3 5 3 2 4 7" xfId="1595"/>
    <cellStyle name="Обычный 7 2 3 5 3 2 4 8" xfId="1596"/>
    <cellStyle name="Обычный 7 2 3 5 3 2 4 9" xfId="1597"/>
    <cellStyle name="Обычный 7 2 3 5 3 2 5" xfId="1598"/>
    <cellStyle name="Обычный 7 2 3 5 3 2 6" xfId="1599"/>
    <cellStyle name="Обычный 7 2 3 5 3 2 7" xfId="1600"/>
    <cellStyle name="Обычный 7 2 3 5 3 2 8" xfId="1601"/>
    <cellStyle name="Обычный 7 2 3 5 3 2 9" xfId="1602"/>
    <cellStyle name="Обычный 7 2 3 5 3 3" xfId="1603"/>
    <cellStyle name="Обычный 7 2 3 5 3 3 2" xfId="1604"/>
    <cellStyle name="Обычный 7 2 3 5 3 3 3" xfId="1605"/>
    <cellStyle name="Обычный 7 2 3 5 3 3 4" xfId="1606"/>
    <cellStyle name="Обычный 7 2 3 5 3 3 5" xfId="1607"/>
    <cellStyle name="Обычный 7 2 3 5 3 3 6" xfId="1608"/>
    <cellStyle name="Обычный 7 2 3 5 3 3 7" xfId="1609"/>
    <cellStyle name="Обычный 7 2 3 5 3 3 8" xfId="1610"/>
    <cellStyle name="Обычный 7 2 3 5 3 3 9" xfId="1611"/>
    <cellStyle name="Обычный 7 2 3 5 3 4" xfId="1612"/>
    <cellStyle name="Обычный 7 2 3 5 3 5" xfId="1613"/>
    <cellStyle name="Обычный 7 2 3 5 3 6" xfId="1614"/>
    <cellStyle name="Обычный 7 2 3 5 3 7" xfId="1615"/>
    <cellStyle name="Обычный 7 2 3 5 3 8" xfId="1616"/>
    <cellStyle name="Обычный 7 2 3 5 3 9" xfId="1617"/>
    <cellStyle name="Обычный 7 2 3 5 4" xfId="1618"/>
    <cellStyle name="Обычный 7 2 3 5 4 2" xfId="1619"/>
    <cellStyle name="Обычный 7 2 3 5 4 3" xfId="1620"/>
    <cellStyle name="Обычный 7 2 3 5 4 4" xfId="1621"/>
    <cellStyle name="Обычный 7 2 3 5 4 5" xfId="1622"/>
    <cellStyle name="Обычный 7 2 3 5 4 6" xfId="1623"/>
    <cellStyle name="Обычный 7 2 3 5 4 7" xfId="1624"/>
    <cellStyle name="Обычный 7 2 3 5 4 8" xfId="1625"/>
    <cellStyle name="Обычный 7 2 3 5 4 9" xfId="1626"/>
    <cellStyle name="Обычный 7 2 3 5 5" xfId="1627"/>
    <cellStyle name="Обычный 7 2 3 5 6" xfId="1628"/>
    <cellStyle name="Обычный 7 2 3 5 7" xfId="1629"/>
    <cellStyle name="Обычный 7 2 3 5 8" xfId="1630"/>
    <cellStyle name="Обычный 7 2 3 5 9" xfId="1631"/>
    <cellStyle name="Обычный 7 2 3 6" xfId="1632"/>
    <cellStyle name="Обычный 7 2 3 6 2" xfId="1633"/>
    <cellStyle name="Обычный 7 2 3 6 3" xfId="1634"/>
    <cellStyle name="Обычный 7 2 3 6 4" xfId="1635"/>
    <cellStyle name="Обычный 7 2 3 6 5" xfId="1636"/>
    <cellStyle name="Обычный 7 2 3 6 6" xfId="1637"/>
    <cellStyle name="Обычный 7 2 3 6 7" xfId="1638"/>
    <cellStyle name="Обычный 7 2 3 6 8" xfId="1639"/>
    <cellStyle name="Обычный 7 2 3 6 9" xfId="1640"/>
    <cellStyle name="Обычный 7 2 3 7" xfId="1641"/>
    <cellStyle name="Обычный 7 2 3 8" xfId="1642"/>
    <cellStyle name="Обычный 7 2 3 9" xfId="1643"/>
    <cellStyle name="Обычный 7 2 4" xfId="1644"/>
    <cellStyle name="Обычный 7 2 4 10" xfId="1645"/>
    <cellStyle name="Обычный 7 2 4 11" xfId="1646"/>
    <cellStyle name="Обычный 7 2 4 12" xfId="1647"/>
    <cellStyle name="Обычный 7 2 4 13" xfId="1648"/>
    <cellStyle name="Обычный 7 2 4 14" xfId="1649"/>
    <cellStyle name="Обычный 7 2 4 2" xfId="1650"/>
    <cellStyle name="Обычный 7 2 4 2 10" xfId="1651"/>
    <cellStyle name="Обычный 7 2 4 2 2" xfId="1652"/>
    <cellStyle name="Обычный 7 2 4 2 2 2" xfId="1653"/>
    <cellStyle name="Обычный 7 2 4 2 2 3" xfId="1654"/>
    <cellStyle name="Обычный 7 2 4 2 2 4" xfId="1655"/>
    <cellStyle name="Обычный 7 2 4 2 2 5" xfId="1656"/>
    <cellStyle name="Обычный 7 2 4 2 2 6" xfId="1657"/>
    <cellStyle name="Обычный 7 2 4 2 2 7" xfId="1658"/>
    <cellStyle name="Обычный 7 2 4 2 2 8" xfId="1659"/>
    <cellStyle name="Обычный 7 2 4 2 2 9" xfId="1660"/>
    <cellStyle name="Обычный 7 2 4 2 3" xfId="1661"/>
    <cellStyle name="Обычный 7 2 4 2 4" xfId="1662"/>
    <cellStyle name="Обычный 7 2 4 2 5" xfId="1663"/>
    <cellStyle name="Обычный 7 2 4 2 6" xfId="1664"/>
    <cellStyle name="Обычный 7 2 4 2 7" xfId="1665"/>
    <cellStyle name="Обычный 7 2 4 2 8" xfId="1666"/>
    <cellStyle name="Обычный 7 2 4 2 9" xfId="1667"/>
    <cellStyle name="Обычный 7 2 4 3" xfId="1668"/>
    <cellStyle name="Обычный 7 2 4 3 10" xfId="1669"/>
    <cellStyle name="Обычный 7 2 4 3 2" xfId="1670"/>
    <cellStyle name="Обычный 7 2 4 3 2 2" xfId="1671"/>
    <cellStyle name="Обычный 7 2 4 3 2 3" xfId="1672"/>
    <cellStyle name="Обычный 7 2 4 3 2 4" xfId="1673"/>
    <cellStyle name="Обычный 7 2 4 3 2 5" xfId="1674"/>
    <cellStyle name="Обычный 7 2 4 3 2 6" xfId="1675"/>
    <cellStyle name="Обычный 7 2 4 3 2 7" xfId="1676"/>
    <cellStyle name="Обычный 7 2 4 3 2 8" xfId="1677"/>
    <cellStyle name="Обычный 7 2 4 3 2 9" xfId="1678"/>
    <cellStyle name="Обычный 7 2 4 3 3" xfId="1679"/>
    <cellStyle name="Обычный 7 2 4 3 4" xfId="1680"/>
    <cellStyle name="Обычный 7 2 4 3 5" xfId="1681"/>
    <cellStyle name="Обычный 7 2 4 3 6" xfId="1682"/>
    <cellStyle name="Обычный 7 2 4 3 7" xfId="1683"/>
    <cellStyle name="Обычный 7 2 4 3 8" xfId="1684"/>
    <cellStyle name="Обычный 7 2 4 3 9" xfId="1685"/>
    <cellStyle name="Обычный 7 2 4 4" xfId="1686"/>
    <cellStyle name="Обычный 7 2 4 4 10" xfId="1687"/>
    <cellStyle name="Обычный 7 2 4 4 2" xfId="1688"/>
    <cellStyle name="Обычный 7 2 4 4 2 2" xfId="1689"/>
    <cellStyle name="Обычный 7 2 4 4 2 3" xfId="1690"/>
    <cellStyle name="Обычный 7 2 4 4 2 4" xfId="1691"/>
    <cellStyle name="Обычный 7 2 4 4 2 5" xfId="1692"/>
    <cellStyle name="Обычный 7 2 4 4 2 6" xfId="1693"/>
    <cellStyle name="Обычный 7 2 4 4 2 7" xfId="1694"/>
    <cellStyle name="Обычный 7 2 4 4 2 8" xfId="1695"/>
    <cellStyle name="Обычный 7 2 4 4 2 9" xfId="1696"/>
    <cellStyle name="Обычный 7 2 4 4 3" xfId="1697"/>
    <cellStyle name="Обычный 7 2 4 4 4" xfId="1698"/>
    <cellStyle name="Обычный 7 2 4 4 5" xfId="1699"/>
    <cellStyle name="Обычный 7 2 4 4 6" xfId="1700"/>
    <cellStyle name="Обычный 7 2 4 4 7" xfId="1701"/>
    <cellStyle name="Обычный 7 2 4 4 8" xfId="1702"/>
    <cellStyle name="Обычный 7 2 4 4 9" xfId="1703"/>
    <cellStyle name="Обычный 7 2 4 5" xfId="1704"/>
    <cellStyle name="Обычный 7 2 4 5 10" xfId="1705"/>
    <cellStyle name="Обычный 7 2 4 5 11" xfId="1706"/>
    <cellStyle name="Обычный 7 2 4 5 12" xfId="1707"/>
    <cellStyle name="Обычный 7 2 4 5 2" xfId="1708"/>
    <cellStyle name="Обычный 7 2 4 5 2 10" xfId="1709"/>
    <cellStyle name="Обычный 7 2 4 5 2 2" xfId="1710"/>
    <cellStyle name="Обычный 7 2 4 5 2 2 2" xfId="1711"/>
    <cellStyle name="Обычный 7 2 4 5 2 2 3" xfId="1712"/>
    <cellStyle name="Обычный 7 2 4 5 2 2 4" xfId="1713"/>
    <cellStyle name="Обычный 7 2 4 5 2 2 5" xfId="1714"/>
    <cellStyle name="Обычный 7 2 4 5 2 2 6" xfId="1715"/>
    <cellStyle name="Обычный 7 2 4 5 2 2 7" xfId="1716"/>
    <cellStyle name="Обычный 7 2 4 5 2 2 8" xfId="1717"/>
    <cellStyle name="Обычный 7 2 4 5 2 2 9" xfId="1718"/>
    <cellStyle name="Обычный 7 2 4 5 2 3" xfId="1719"/>
    <cellStyle name="Обычный 7 2 4 5 2 4" xfId="1720"/>
    <cellStyle name="Обычный 7 2 4 5 2 5" xfId="1721"/>
    <cellStyle name="Обычный 7 2 4 5 2 6" xfId="1722"/>
    <cellStyle name="Обычный 7 2 4 5 2 7" xfId="1723"/>
    <cellStyle name="Обычный 7 2 4 5 2 8" xfId="1724"/>
    <cellStyle name="Обычный 7 2 4 5 2 9" xfId="1725"/>
    <cellStyle name="Обычный 7 2 4 5 3" xfId="1726"/>
    <cellStyle name="Обычный 7 2 4 5 3 10" xfId="1727"/>
    <cellStyle name="Обычный 7 2 4 5 3 11" xfId="1728"/>
    <cellStyle name="Обычный 7 2 4 5 3 2" xfId="1729"/>
    <cellStyle name="Обычный 7 2 4 5 3 2 10" xfId="1730"/>
    <cellStyle name="Обычный 7 2 4 5 3 2 11" xfId="1731"/>
    <cellStyle name="Обычный 7 2 4 5 3 2 12" xfId="1732"/>
    <cellStyle name="Обычный 7 2 4 5 3 2 2" xfId="1733"/>
    <cellStyle name="Обычный 7 2 4 5 3 2 2 10" xfId="1734"/>
    <cellStyle name="Обычный 7 2 4 5 3 2 2 2" xfId="1735"/>
    <cellStyle name="Обычный 7 2 4 5 3 2 2 2 2" xfId="1736"/>
    <cellStyle name="Обычный 7 2 4 5 3 2 2 2 3" xfId="1737"/>
    <cellStyle name="Обычный 7 2 4 5 3 2 2 2 4" xfId="1738"/>
    <cellStyle name="Обычный 7 2 4 5 3 2 2 2 5" xfId="1739"/>
    <cellStyle name="Обычный 7 2 4 5 3 2 2 2 6" xfId="1740"/>
    <cellStyle name="Обычный 7 2 4 5 3 2 2 2 7" xfId="1741"/>
    <cellStyle name="Обычный 7 2 4 5 3 2 2 2 8" xfId="1742"/>
    <cellStyle name="Обычный 7 2 4 5 3 2 2 2 9" xfId="1743"/>
    <cellStyle name="Обычный 7 2 4 5 3 2 2 3" xfId="1744"/>
    <cellStyle name="Обычный 7 2 4 5 3 2 2 4" xfId="1745"/>
    <cellStyle name="Обычный 7 2 4 5 3 2 2 5" xfId="1746"/>
    <cellStyle name="Обычный 7 2 4 5 3 2 2 6" xfId="1747"/>
    <cellStyle name="Обычный 7 2 4 5 3 2 2 7" xfId="1748"/>
    <cellStyle name="Обычный 7 2 4 5 3 2 2 8" xfId="1749"/>
    <cellStyle name="Обычный 7 2 4 5 3 2 2 9" xfId="1750"/>
    <cellStyle name="Обычный 7 2 4 5 3 2 3" xfId="1751"/>
    <cellStyle name="Обычный 7 2 4 5 3 2 3 10" xfId="1752"/>
    <cellStyle name="Обычный 7 2 4 5 3 2 3 11" xfId="1753"/>
    <cellStyle name="Обычный 7 2 4 5 3 2 3 12" xfId="1754"/>
    <cellStyle name="Обычный 7 2 4 5 3 2 3 13" xfId="1755"/>
    <cellStyle name="Обычный 7 2 4 5 3 2 3 2" xfId="1756"/>
    <cellStyle name="Обычный 7 2 4 5 3 2 3 2 10" xfId="1757"/>
    <cellStyle name="Обычный 7 2 4 5 3 2 3 2 2" xfId="1758"/>
    <cellStyle name="Обычный 7 2 4 5 3 2 3 2 2 2" xfId="1759"/>
    <cellStyle name="Обычный 7 2 4 5 3 2 3 2 2 3" xfId="1760"/>
    <cellStyle name="Обычный 7 2 4 5 3 2 3 2 2 4" xfId="1761"/>
    <cellStyle name="Обычный 7 2 4 5 3 2 3 2 2 5" xfId="1762"/>
    <cellStyle name="Обычный 7 2 4 5 3 2 3 2 2 6" xfId="1763"/>
    <cellStyle name="Обычный 7 2 4 5 3 2 3 2 2 7" xfId="1764"/>
    <cellStyle name="Обычный 7 2 4 5 3 2 3 2 2 8" xfId="1765"/>
    <cellStyle name="Обычный 7 2 4 5 3 2 3 2 2 9" xfId="1766"/>
    <cellStyle name="Обычный 7 2 4 5 3 2 3 2 3" xfId="1767"/>
    <cellStyle name="Обычный 7 2 4 5 3 2 3 2 4" xfId="1768"/>
    <cellStyle name="Обычный 7 2 4 5 3 2 3 2 5" xfId="1769"/>
    <cellStyle name="Обычный 7 2 4 5 3 2 3 2 6" xfId="1770"/>
    <cellStyle name="Обычный 7 2 4 5 3 2 3 2 7" xfId="1771"/>
    <cellStyle name="Обычный 7 2 4 5 3 2 3 2 8" xfId="1772"/>
    <cellStyle name="Обычный 7 2 4 5 3 2 3 2 9" xfId="1773"/>
    <cellStyle name="Обычный 7 2 4 5 3 2 3 3" xfId="1774"/>
    <cellStyle name="Обычный 7 2 4 5 3 2 3 3 10" xfId="1775"/>
    <cellStyle name="Обычный 7 2 4 5 3 2 3 3 2" xfId="1776"/>
    <cellStyle name="Обычный 7 2 4 5 3 2 3 3 2 2" xfId="1777"/>
    <cellStyle name="Обычный 7 2 4 5 3 2 3 3 2 3" xfId="1778"/>
    <cellStyle name="Обычный 7 2 4 5 3 2 3 3 2 4" xfId="1779"/>
    <cellStyle name="Обычный 7 2 4 5 3 2 3 3 2 5" xfId="1780"/>
    <cellStyle name="Обычный 7 2 4 5 3 2 3 3 2 6" xfId="1781"/>
    <cellStyle name="Обычный 7 2 4 5 3 2 3 3 2 7" xfId="1782"/>
    <cellStyle name="Обычный 7 2 4 5 3 2 3 3 2 8" xfId="1783"/>
    <cellStyle name="Обычный 7 2 4 5 3 2 3 3 2 9" xfId="1784"/>
    <cellStyle name="Обычный 7 2 4 5 3 2 3 3 3" xfId="1785"/>
    <cellStyle name="Обычный 7 2 4 5 3 2 3 3 4" xfId="1786"/>
    <cellStyle name="Обычный 7 2 4 5 3 2 3 3 5" xfId="1787"/>
    <cellStyle name="Обычный 7 2 4 5 3 2 3 3 6" xfId="1788"/>
    <cellStyle name="Обычный 7 2 4 5 3 2 3 3 7" xfId="1789"/>
    <cellStyle name="Обычный 7 2 4 5 3 2 3 3 8" xfId="1790"/>
    <cellStyle name="Обычный 7 2 4 5 3 2 3 3 9" xfId="1791"/>
    <cellStyle name="Обычный 7 2 4 5 3 2 3 4" xfId="1792"/>
    <cellStyle name="Обычный 7 2 4 5 3 2 3 4 10" xfId="1793"/>
    <cellStyle name="Обычный 7 2 4 5 3 2 3 4 11" xfId="1794"/>
    <cellStyle name="Обычный 7 2 4 5 3 2 3 4 2" xfId="1795"/>
    <cellStyle name="Обычный 7 2 4 5 3 2 3 4 2 10" xfId="1796"/>
    <cellStyle name="Обычный 7 2 4 5 3 2 3 4 2 2" xfId="1797"/>
    <cellStyle name="Обычный 7 2 4 5 3 2 3 4 2 2 2" xfId="1798"/>
    <cellStyle name="Обычный 7 2 4 5 3 2 3 4 2 2 3" xfId="1799"/>
    <cellStyle name="Обычный 7 2 4 5 3 2 3 4 2 2 4" xfId="1800"/>
    <cellStyle name="Обычный 7 2 4 5 3 2 3 4 2 2 5" xfId="1801"/>
    <cellStyle name="Обычный 7 2 4 5 3 2 3 4 2 2 6" xfId="1802"/>
    <cellStyle name="Обычный 7 2 4 5 3 2 3 4 2 2 7" xfId="1803"/>
    <cellStyle name="Обычный 7 2 4 5 3 2 3 4 2 2 8" xfId="1804"/>
    <cellStyle name="Обычный 7 2 4 5 3 2 3 4 2 2 9" xfId="1805"/>
    <cellStyle name="Обычный 7 2 4 5 3 2 3 4 2 3" xfId="1806"/>
    <cellStyle name="Обычный 7 2 4 5 3 2 3 4 2 4" xfId="1807"/>
    <cellStyle name="Обычный 7 2 4 5 3 2 3 4 2 5" xfId="1808"/>
    <cellStyle name="Обычный 7 2 4 5 3 2 3 4 2 6" xfId="1809"/>
    <cellStyle name="Обычный 7 2 4 5 3 2 3 4 2 7" xfId="1810"/>
    <cellStyle name="Обычный 7 2 4 5 3 2 3 4 2 8" xfId="1811"/>
    <cellStyle name="Обычный 7 2 4 5 3 2 3 4 2 9" xfId="1812"/>
    <cellStyle name="Обычный 7 2 4 5 3 2 3 4 3" xfId="1813"/>
    <cellStyle name="Обычный 7 2 4 5 3 2 3 4 3 2" xfId="1814"/>
    <cellStyle name="Обычный 7 2 4 5 3 2 3 4 3 3" xfId="1815"/>
    <cellStyle name="Обычный 7 2 4 5 3 2 3 4 3 4" xfId="1816"/>
    <cellStyle name="Обычный 7 2 4 5 3 2 3 4 3 5" xfId="1817"/>
    <cellStyle name="Обычный 7 2 4 5 3 2 3 4 3 6" xfId="1818"/>
    <cellStyle name="Обычный 7 2 4 5 3 2 3 4 3 7" xfId="1819"/>
    <cellStyle name="Обычный 7 2 4 5 3 2 3 4 3 8" xfId="1820"/>
    <cellStyle name="Обычный 7 2 4 5 3 2 3 4 3 9" xfId="1821"/>
    <cellStyle name="Обычный 7 2 4 5 3 2 3 4 4" xfId="1822"/>
    <cellStyle name="Обычный 7 2 4 5 3 2 3 4 5" xfId="1823"/>
    <cellStyle name="Обычный 7 2 4 5 3 2 3 4 6" xfId="1824"/>
    <cellStyle name="Обычный 7 2 4 5 3 2 3 4 7" xfId="1825"/>
    <cellStyle name="Обычный 7 2 4 5 3 2 3 4 8" xfId="1826"/>
    <cellStyle name="Обычный 7 2 4 5 3 2 3 4 9" xfId="1827"/>
    <cellStyle name="Обычный 7 2 4 5 3 2 3 5" xfId="1828"/>
    <cellStyle name="Обычный 7 2 4 5 3 2 3 5 2" xfId="1829"/>
    <cellStyle name="Обычный 7 2 4 5 3 2 3 5 3" xfId="1830"/>
    <cellStyle name="Обычный 7 2 4 5 3 2 3 5 4" xfId="1831"/>
    <cellStyle name="Обычный 7 2 4 5 3 2 3 5 5" xfId="1832"/>
    <cellStyle name="Обычный 7 2 4 5 3 2 3 5 6" xfId="1833"/>
    <cellStyle name="Обычный 7 2 4 5 3 2 3 5 7" xfId="1834"/>
    <cellStyle name="Обычный 7 2 4 5 3 2 3 5 8" xfId="1835"/>
    <cellStyle name="Обычный 7 2 4 5 3 2 3 5 9" xfId="1836"/>
    <cellStyle name="Обычный 7 2 4 5 3 2 3 6" xfId="1837"/>
    <cellStyle name="Обычный 7 2 4 5 3 2 3 7" xfId="1838"/>
    <cellStyle name="Обычный 7 2 4 5 3 2 3 8" xfId="1839"/>
    <cellStyle name="Обычный 7 2 4 5 3 2 3 9" xfId="1840"/>
    <cellStyle name="Обычный 7 2 4 5 3 2 4" xfId="1841"/>
    <cellStyle name="Обычный 7 2 4 5 3 2 4 2" xfId="1842"/>
    <cellStyle name="Обычный 7 2 4 5 3 2 4 3" xfId="1843"/>
    <cellStyle name="Обычный 7 2 4 5 3 2 4 4" xfId="1844"/>
    <cellStyle name="Обычный 7 2 4 5 3 2 4 5" xfId="1845"/>
    <cellStyle name="Обычный 7 2 4 5 3 2 4 6" xfId="1846"/>
    <cellStyle name="Обычный 7 2 4 5 3 2 4 7" xfId="1847"/>
    <cellStyle name="Обычный 7 2 4 5 3 2 4 8" xfId="1848"/>
    <cellStyle name="Обычный 7 2 4 5 3 2 4 9" xfId="1849"/>
    <cellStyle name="Обычный 7 2 4 5 3 2 5" xfId="1850"/>
    <cellStyle name="Обычный 7 2 4 5 3 2 6" xfId="1851"/>
    <cellStyle name="Обычный 7 2 4 5 3 2 7" xfId="1852"/>
    <cellStyle name="Обычный 7 2 4 5 3 2 8" xfId="1853"/>
    <cellStyle name="Обычный 7 2 4 5 3 2 9" xfId="1854"/>
    <cellStyle name="Обычный 7 2 4 5 3 3" xfId="1855"/>
    <cellStyle name="Обычный 7 2 4 5 3 3 2" xfId="1856"/>
    <cellStyle name="Обычный 7 2 4 5 3 3 3" xfId="1857"/>
    <cellStyle name="Обычный 7 2 4 5 3 3 4" xfId="1858"/>
    <cellStyle name="Обычный 7 2 4 5 3 3 5" xfId="1859"/>
    <cellStyle name="Обычный 7 2 4 5 3 3 6" xfId="1860"/>
    <cellStyle name="Обычный 7 2 4 5 3 3 7" xfId="1861"/>
    <cellStyle name="Обычный 7 2 4 5 3 3 8" xfId="1862"/>
    <cellStyle name="Обычный 7 2 4 5 3 3 9" xfId="1863"/>
    <cellStyle name="Обычный 7 2 4 5 3 4" xfId="1864"/>
    <cellStyle name="Обычный 7 2 4 5 3 5" xfId="1865"/>
    <cellStyle name="Обычный 7 2 4 5 3 6" xfId="1866"/>
    <cellStyle name="Обычный 7 2 4 5 3 7" xfId="1867"/>
    <cellStyle name="Обычный 7 2 4 5 3 8" xfId="1868"/>
    <cellStyle name="Обычный 7 2 4 5 3 9" xfId="1869"/>
    <cellStyle name="Обычный 7 2 4 5 4" xfId="1870"/>
    <cellStyle name="Обычный 7 2 4 5 4 2" xfId="1871"/>
    <cellStyle name="Обычный 7 2 4 5 4 3" xfId="1872"/>
    <cellStyle name="Обычный 7 2 4 5 4 4" xfId="1873"/>
    <cellStyle name="Обычный 7 2 4 5 4 5" xfId="1874"/>
    <cellStyle name="Обычный 7 2 4 5 4 6" xfId="1875"/>
    <cellStyle name="Обычный 7 2 4 5 4 7" xfId="1876"/>
    <cellStyle name="Обычный 7 2 4 5 4 8" xfId="1877"/>
    <cellStyle name="Обычный 7 2 4 5 4 9" xfId="1878"/>
    <cellStyle name="Обычный 7 2 4 5 5" xfId="1879"/>
    <cellStyle name="Обычный 7 2 4 5 6" xfId="1880"/>
    <cellStyle name="Обычный 7 2 4 5 7" xfId="1881"/>
    <cellStyle name="Обычный 7 2 4 5 8" xfId="1882"/>
    <cellStyle name="Обычный 7 2 4 5 9" xfId="1883"/>
    <cellStyle name="Обычный 7 2 4 6" xfId="1884"/>
    <cellStyle name="Обычный 7 2 4 6 2" xfId="1885"/>
    <cellStyle name="Обычный 7 2 4 6 3" xfId="1886"/>
    <cellStyle name="Обычный 7 2 4 6 4" xfId="1887"/>
    <cellStyle name="Обычный 7 2 4 6 5" xfId="1888"/>
    <cellStyle name="Обычный 7 2 4 6 6" xfId="1889"/>
    <cellStyle name="Обычный 7 2 4 6 7" xfId="1890"/>
    <cellStyle name="Обычный 7 2 4 6 8" xfId="1891"/>
    <cellStyle name="Обычный 7 2 4 6 9" xfId="1892"/>
    <cellStyle name="Обычный 7 2 4 7" xfId="1893"/>
    <cellStyle name="Обычный 7 2 4 8" xfId="1894"/>
    <cellStyle name="Обычный 7 2 4 9" xfId="1895"/>
    <cellStyle name="Обычный 7 2 5" xfId="1896"/>
    <cellStyle name="Обычный 7 2 5 10" xfId="1897"/>
    <cellStyle name="Обычный 7 2 5 2" xfId="1898"/>
    <cellStyle name="Обычный 7 2 5 2 2" xfId="1899"/>
    <cellStyle name="Обычный 7 2 5 2 3" xfId="1900"/>
    <cellStyle name="Обычный 7 2 5 2 4" xfId="1901"/>
    <cellStyle name="Обычный 7 2 5 2 5" xfId="1902"/>
    <cellStyle name="Обычный 7 2 5 2 6" xfId="1903"/>
    <cellStyle name="Обычный 7 2 5 2 7" xfId="1904"/>
    <cellStyle name="Обычный 7 2 5 2 8" xfId="1905"/>
    <cellStyle name="Обычный 7 2 5 2 9" xfId="1906"/>
    <cellStyle name="Обычный 7 2 5 3" xfId="1907"/>
    <cellStyle name="Обычный 7 2 5 4" xfId="1908"/>
    <cellStyle name="Обычный 7 2 5 5" xfId="1909"/>
    <cellStyle name="Обычный 7 2 5 6" xfId="1910"/>
    <cellStyle name="Обычный 7 2 5 7" xfId="1911"/>
    <cellStyle name="Обычный 7 2 5 8" xfId="1912"/>
    <cellStyle name="Обычный 7 2 5 9" xfId="1913"/>
    <cellStyle name="Обычный 7 2 6" xfId="1914"/>
    <cellStyle name="Обычный 7 2 6 10" xfId="1915"/>
    <cellStyle name="Обычный 7 2 6 2" xfId="1916"/>
    <cellStyle name="Обычный 7 2 6 2 2" xfId="1917"/>
    <cellStyle name="Обычный 7 2 6 2 3" xfId="1918"/>
    <cellStyle name="Обычный 7 2 6 2 4" xfId="1919"/>
    <cellStyle name="Обычный 7 2 6 2 5" xfId="1920"/>
    <cellStyle name="Обычный 7 2 6 2 6" xfId="1921"/>
    <cellStyle name="Обычный 7 2 6 2 7" xfId="1922"/>
    <cellStyle name="Обычный 7 2 6 2 8" xfId="1923"/>
    <cellStyle name="Обычный 7 2 6 2 9" xfId="1924"/>
    <cellStyle name="Обычный 7 2 6 3" xfId="1925"/>
    <cellStyle name="Обычный 7 2 6 4" xfId="1926"/>
    <cellStyle name="Обычный 7 2 6 5" xfId="1927"/>
    <cellStyle name="Обычный 7 2 6 6" xfId="1928"/>
    <cellStyle name="Обычный 7 2 6 7" xfId="1929"/>
    <cellStyle name="Обычный 7 2 6 8" xfId="1930"/>
    <cellStyle name="Обычный 7 2 6 9" xfId="1931"/>
    <cellStyle name="Обычный 7 2 7" xfId="1932"/>
    <cellStyle name="Обычный 7 2 7 10" xfId="1933"/>
    <cellStyle name="Обычный 7 2 7 2" xfId="1934"/>
    <cellStyle name="Обычный 7 2 7 2 2" xfId="1935"/>
    <cellStyle name="Обычный 7 2 7 2 3" xfId="1936"/>
    <cellStyle name="Обычный 7 2 7 2 4" xfId="1937"/>
    <cellStyle name="Обычный 7 2 7 2 5" xfId="1938"/>
    <cellStyle name="Обычный 7 2 7 2 6" xfId="1939"/>
    <cellStyle name="Обычный 7 2 7 2 7" xfId="1940"/>
    <cellStyle name="Обычный 7 2 7 2 8" xfId="1941"/>
    <cellStyle name="Обычный 7 2 7 2 9" xfId="1942"/>
    <cellStyle name="Обычный 7 2 7 3" xfId="1943"/>
    <cellStyle name="Обычный 7 2 7 4" xfId="1944"/>
    <cellStyle name="Обычный 7 2 7 5" xfId="1945"/>
    <cellStyle name="Обычный 7 2 7 6" xfId="1946"/>
    <cellStyle name="Обычный 7 2 7 7" xfId="1947"/>
    <cellStyle name="Обычный 7 2 7 8" xfId="1948"/>
    <cellStyle name="Обычный 7 2 7 9" xfId="1949"/>
    <cellStyle name="Обычный 7 2 8" xfId="1950"/>
    <cellStyle name="Обычный 7 2 8 10" xfId="1951"/>
    <cellStyle name="Обычный 7 2 8 11" xfId="1952"/>
    <cellStyle name="Обычный 7 2 8 12" xfId="1953"/>
    <cellStyle name="Обычный 7 2 8 2" xfId="1954"/>
    <cellStyle name="Обычный 7 2 8 2 10" xfId="1955"/>
    <cellStyle name="Обычный 7 2 8 2 2" xfId="1956"/>
    <cellStyle name="Обычный 7 2 8 2 2 2" xfId="1957"/>
    <cellStyle name="Обычный 7 2 8 2 2 3" xfId="1958"/>
    <cellStyle name="Обычный 7 2 8 2 2 4" xfId="1959"/>
    <cellStyle name="Обычный 7 2 8 2 2 5" xfId="1960"/>
    <cellStyle name="Обычный 7 2 8 2 2 6" xfId="1961"/>
    <cellStyle name="Обычный 7 2 8 2 2 7" xfId="1962"/>
    <cellStyle name="Обычный 7 2 8 2 2 8" xfId="1963"/>
    <cellStyle name="Обычный 7 2 8 2 2 9" xfId="1964"/>
    <cellStyle name="Обычный 7 2 8 2 3" xfId="1965"/>
    <cellStyle name="Обычный 7 2 8 2 4" xfId="1966"/>
    <cellStyle name="Обычный 7 2 8 2 5" xfId="1967"/>
    <cellStyle name="Обычный 7 2 8 2 6" xfId="1968"/>
    <cellStyle name="Обычный 7 2 8 2 7" xfId="1969"/>
    <cellStyle name="Обычный 7 2 8 2 8" xfId="1970"/>
    <cellStyle name="Обычный 7 2 8 2 9" xfId="1971"/>
    <cellStyle name="Обычный 7 2 8 3" xfId="1972"/>
    <cellStyle name="Обычный 7 2 8 3 10" xfId="1973"/>
    <cellStyle name="Обычный 7 2 8 3 11" xfId="1974"/>
    <cellStyle name="Обычный 7 2 8 3 2" xfId="1975"/>
    <cellStyle name="Обычный 7 2 8 3 2 10" xfId="1976"/>
    <cellStyle name="Обычный 7 2 8 3 2 11" xfId="1977"/>
    <cellStyle name="Обычный 7 2 8 3 2 12" xfId="1978"/>
    <cellStyle name="Обычный 7 2 8 3 2 2" xfId="1979"/>
    <cellStyle name="Обычный 7 2 8 3 2 2 10" xfId="1980"/>
    <cellStyle name="Обычный 7 2 8 3 2 2 2" xfId="1981"/>
    <cellStyle name="Обычный 7 2 8 3 2 2 2 2" xfId="1982"/>
    <cellStyle name="Обычный 7 2 8 3 2 2 2 3" xfId="1983"/>
    <cellStyle name="Обычный 7 2 8 3 2 2 2 4" xfId="1984"/>
    <cellStyle name="Обычный 7 2 8 3 2 2 2 5" xfId="1985"/>
    <cellStyle name="Обычный 7 2 8 3 2 2 2 6" xfId="1986"/>
    <cellStyle name="Обычный 7 2 8 3 2 2 2 7" xfId="1987"/>
    <cellStyle name="Обычный 7 2 8 3 2 2 2 8" xfId="1988"/>
    <cellStyle name="Обычный 7 2 8 3 2 2 2 9" xfId="1989"/>
    <cellStyle name="Обычный 7 2 8 3 2 2 3" xfId="1990"/>
    <cellStyle name="Обычный 7 2 8 3 2 2 4" xfId="1991"/>
    <cellStyle name="Обычный 7 2 8 3 2 2 5" xfId="1992"/>
    <cellStyle name="Обычный 7 2 8 3 2 2 6" xfId="1993"/>
    <cellStyle name="Обычный 7 2 8 3 2 2 7" xfId="1994"/>
    <cellStyle name="Обычный 7 2 8 3 2 2 8" xfId="1995"/>
    <cellStyle name="Обычный 7 2 8 3 2 2 9" xfId="1996"/>
    <cellStyle name="Обычный 7 2 8 3 2 3" xfId="1997"/>
    <cellStyle name="Обычный 7 2 8 3 2 3 10" xfId="1998"/>
    <cellStyle name="Обычный 7 2 8 3 2 3 11" xfId="1999"/>
    <cellStyle name="Обычный 7 2 8 3 2 3 12" xfId="2000"/>
    <cellStyle name="Обычный 7 2 8 3 2 3 13" xfId="2001"/>
    <cellStyle name="Обычный 7 2 8 3 2 3 2" xfId="2002"/>
    <cellStyle name="Обычный 7 2 8 3 2 3 2 10" xfId="2003"/>
    <cellStyle name="Обычный 7 2 8 3 2 3 2 2" xfId="2004"/>
    <cellStyle name="Обычный 7 2 8 3 2 3 2 2 2" xfId="2005"/>
    <cellStyle name="Обычный 7 2 8 3 2 3 2 2 3" xfId="2006"/>
    <cellStyle name="Обычный 7 2 8 3 2 3 2 2 4" xfId="2007"/>
    <cellStyle name="Обычный 7 2 8 3 2 3 2 2 5" xfId="2008"/>
    <cellStyle name="Обычный 7 2 8 3 2 3 2 2 6" xfId="2009"/>
    <cellStyle name="Обычный 7 2 8 3 2 3 2 2 7" xfId="2010"/>
    <cellStyle name="Обычный 7 2 8 3 2 3 2 2 8" xfId="2011"/>
    <cellStyle name="Обычный 7 2 8 3 2 3 2 2 9" xfId="2012"/>
    <cellStyle name="Обычный 7 2 8 3 2 3 2 3" xfId="2013"/>
    <cellStyle name="Обычный 7 2 8 3 2 3 2 4" xfId="2014"/>
    <cellStyle name="Обычный 7 2 8 3 2 3 2 5" xfId="2015"/>
    <cellStyle name="Обычный 7 2 8 3 2 3 2 6" xfId="2016"/>
    <cellStyle name="Обычный 7 2 8 3 2 3 2 7" xfId="2017"/>
    <cellStyle name="Обычный 7 2 8 3 2 3 2 8" xfId="2018"/>
    <cellStyle name="Обычный 7 2 8 3 2 3 2 9" xfId="2019"/>
    <cellStyle name="Обычный 7 2 8 3 2 3 3" xfId="2020"/>
    <cellStyle name="Обычный 7 2 8 3 2 3 3 10" xfId="2021"/>
    <cellStyle name="Обычный 7 2 8 3 2 3 3 2" xfId="2022"/>
    <cellStyle name="Обычный 7 2 8 3 2 3 3 2 2" xfId="2023"/>
    <cellStyle name="Обычный 7 2 8 3 2 3 3 2 3" xfId="2024"/>
    <cellStyle name="Обычный 7 2 8 3 2 3 3 2 4" xfId="2025"/>
    <cellStyle name="Обычный 7 2 8 3 2 3 3 2 5" xfId="2026"/>
    <cellStyle name="Обычный 7 2 8 3 2 3 3 2 6" xfId="2027"/>
    <cellStyle name="Обычный 7 2 8 3 2 3 3 2 7" xfId="2028"/>
    <cellStyle name="Обычный 7 2 8 3 2 3 3 2 8" xfId="2029"/>
    <cellStyle name="Обычный 7 2 8 3 2 3 3 2 9" xfId="2030"/>
    <cellStyle name="Обычный 7 2 8 3 2 3 3 3" xfId="2031"/>
    <cellStyle name="Обычный 7 2 8 3 2 3 3 4" xfId="2032"/>
    <cellStyle name="Обычный 7 2 8 3 2 3 3 5" xfId="2033"/>
    <cellStyle name="Обычный 7 2 8 3 2 3 3 6" xfId="2034"/>
    <cellStyle name="Обычный 7 2 8 3 2 3 3 7" xfId="2035"/>
    <cellStyle name="Обычный 7 2 8 3 2 3 3 8" xfId="2036"/>
    <cellStyle name="Обычный 7 2 8 3 2 3 3 9" xfId="2037"/>
    <cellStyle name="Обычный 7 2 8 3 2 3 4" xfId="2038"/>
    <cellStyle name="Обычный 7 2 8 3 2 3 4 10" xfId="2039"/>
    <cellStyle name="Обычный 7 2 8 3 2 3 4 11" xfId="2040"/>
    <cellStyle name="Обычный 7 2 8 3 2 3 4 2" xfId="2041"/>
    <cellStyle name="Обычный 7 2 8 3 2 3 4 2 10" xfId="2042"/>
    <cellStyle name="Обычный 7 2 8 3 2 3 4 2 2" xfId="2043"/>
    <cellStyle name="Обычный 7 2 8 3 2 3 4 2 2 2" xfId="2044"/>
    <cellStyle name="Обычный 7 2 8 3 2 3 4 2 2 3" xfId="2045"/>
    <cellStyle name="Обычный 7 2 8 3 2 3 4 2 2 4" xfId="2046"/>
    <cellStyle name="Обычный 7 2 8 3 2 3 4 2 2 5" xfId="2047"/>
    <cellStyle name="Обычный 7 2 8 3 2 3 4 2 2 6" xfId="2048"/>
    <cellStyle name="Обычный 7 2 8 3 2 3 4 2 2 7" xfId="2049"/>
    <cellStyle name="Обычный 7 2 8 3 2 3 4 2 2 8" xfId="2050"/>
    <cellStyle name="Обычный 7 2 8 3 2 3 4 2 2 9" xfId="2051"/>
    <cellStyle name="Обычный 7 2 8 3 2 3 4 2 3" xfId="2052"/>
    <cellStyle name="Обычный 7 2 8 3 2 3 4 2 4" xfId="2053"/>
    <cellStyle name="Обычный 7 2 8 3 2 3 4 2 5" xfId="2054"/>
    <cellStyle name="Обычный 7 2 8 3 2 3 4 2 6" xfId="2055"/>
    <cellStyle name="Обычный 7 2 8 3 2 3 4 2 7" xfId="2056"/>
    <cellStyle name="Обычный 7 2 8 3 2 3 4 2 8" xfId="2057"/>
    <cellStyle name="Обычный 7 2 8 3 2 3 4 2 9" xfId="2058"/>
    <cellStyle name="Обычный 7 2 8 3 2 3 4 3" xfId="2059"/>
    <cellStyle name="Обычный 7 2 8 3 2 3 4 3 2" xfId="2060"/>
    <cellStyle name="Обычный 7 2 8 3 2 3 4 3 3" xfId="2061"/>
    <cellStyle name="Обычный 7 2 8 3 2 3 4 3 4" xfId="2062"/>
    <cellStyle name="Обычный 7 2 8 3 2 3 4 3 5" xfId="2063"/>
    <cellStyle name="Обычный 7 2 8 3 2 3 4 3 6" xfId="2064"/>
    <cellStyle name="Обычный 7 2 8 3 2 3 4 3 7" xfId="2065"/>
    <cellStyle name="Обычный 7 2 8 3 2 3 4 3 8" xfId="2066"/>
    <cellStyle name="Обычный 7 2 8 3 2 3 4 3 9" xfId="2067"/>
    <cellStyle name="Обычный 7 2 8 3 2 3 4 4" xfId="2068"/>
    <cellStyle name="Обычный 7 2 8 3 2 3 4 5" xfId="2069"/>
    <cellStyle name="Обычный 7 2 8 3 2 3 4 6" xfId="2070"/>
    <cellStyle name="Обычный 7 2 8 3 2 3 4 7" xfId="2071"/>
    <cellStyle name="Обычный 7 2 8 3 2 3 4 8" xfId="2072"/>
    <cellStyle name="Обычный 7 2 8 3 2 3 4 9" xfId="2073"/>
    <cellStyle name="Обычный 7 2 8 3 2 3 5" xfId="2074"/>
    <cellStyle name="Обычный 7 2 8 3 2 3 5 2" xfId="2075"/>
    <cellStyle name="Обычный 7 2 8 3 2 3 5 3" xfId="2076"/>
    <cellStyle name="Обычный 7 2 8 3 2 3 5 4" xfId="2077"/>
    <cellStyle name="Обычный 7 2 8 3 2 3 5 5" xfId="2078"/>
    <cellStyle name="Обычный 7 2 8 3 2 3 5 6" xfId="2079"/>
    <cellStyle name="Обычный 7 2 8 3 2 3 5 7" xfId="2080"/>
    <cellStyle name="Обычный 7 2 8 3 2 3 5 8" xfId="2081"/>
    <cellStyle name="Обычный 7 2 8 3 2 3 5 9" xfId="2082"/>
    <cellStyle name="Обычный 7 2 8 3 2 3 6" xfId="2083"/>
    <cellStyle name="Обычный 7 2 8 3 2 3 7" xfId="2084"/>
    <cellStyle name="Обычный 7 2 8 3 2 3 8" xfId="2085"/>
    <cellStyle name="Обычный 7 2 8 3 2 3 9" xfId="2086"/>
    <cellStyle name="Обычный 7 2 8 3 2 4" xfId="2087"/>
    <cellStyle name="Обычный 7 2 8 3 2 4 2" xfId="2088"/>
    <cellStyle name="Обычный 7 2 8 3 2 4 3" xfId="2089"/>
    <cellStyle name="Обычный 7 2 8 3 2 4 4" xfId="2090"/>
    <cellStyle name="Обычный 7 2 8 3 2 4 5" xfId="2091"/>
    <cellStyle name="Обычный 7 2 8 3 2 4 6" xfId="2092"/>
    <cellStyle name="Обычный 7 2 8 3 2 4 7" xfId="2093"/>
    <cellStyle name="Обычный 7 2 8 3 2 4 8" xfId="2094"/>
    <cellStyle name="Обычный 7 2 8 3 2 4 9" xfId="2095"/>
    <cellStyle name="Обычный 7 2 8 3 2 5" xfId="2096"/>
    <cellStyle name="Обычный 7 2 8 3 2 6" xfId="2097"/>
    <cellStyle name="Обычный 7 2 8 3 2 7" xfId="2098"/>
    <cellStyle name="Обычный 7 2 8 3 2 8" xfId="2099"/>
    <cellStyle name="Обычный 7 2 8 3 2 9" xfId="2100"/>
    <cellStyle name="Обычный 7 2 8 3 3" xfId="2101"/>
    <cellStyle name="Обычный 7 2 8 3 3 2" xfId="2102"/>
    <cellStyle name="Обычный 7 2 8 3 3 3" xfId="2103"/>
    <cellStyle name="Обычный 7 2 8 3 3 4" xfId="2104"/>
    <cellStyle name="Обычный 7 2 8 3 3 5" xfId="2105"/>
    <cellStyle name="Обычный 7 2 8 3 3 6" xfId="2106"/>
    <cellStyle name="Обычный 7 2 8 3 3 7" xfId="2107"/>
    <cellStyle name="Обычный 7 2 8 3 3 8" xfId="2108"/>
    <cellStyle name="Обычный 7 2 8 3 3 9" xfId="2109"/>
    <cellStyle name="Обычный 7 2 8 3 4" xfId="2110"/>
    <cellStyle name="Обычный 7 2 8 3 5" xfId="2111"/>
    <cellStyle name="Обычный 7 2 8 3 6" xfId="2112"/>
    <cellStyle name="Обычный 7 2 8 3 7" xfId="2113"/>
    <cellStyle name="Обычный 7 2 8 3 8" xfId="2114"/>
    <cellStyle name="Обычный 7 2 8 3 9" xfId="2115"/>
    <cellStyle name="Обычный 7 2 8 4" xfId="2116"/>
    <cellStyle name="Обычный 7 2 8 4 2" xfId="2117"/>
    <cellStyle name="Обычный 7 2 8 4 3" xfId="2118"/>
    <cellStyle name="Обычный 7 2 8 4 4" xfId="2119"/>
    <cellStyle name="Обычный 7 2 8 4 5" xfId="2120"/>
    <cellStyle name="Обычный 7 2 8 4 6" xfId="2121"/>
    <cellStyle name="Обычный 7 2 8 4 7" xfId="2122"/>
    <cellStyle name="Обычный 7 2 8 4 8" xfId="2123"/>
    <cellStyle name="Обычный 7 2 8 4 9" xfId="2124"/>
    <cellStyle name="Обычный 7 2 8 5" xfId="2125"/>
    <cellStyle name="Обычный 7 2 8 6" xfId="2126"/>
    <cellStyle name="Обычный 7 2 8 7" xfId="2127"/>
    <cellStyle name="Обычный 7 2 8 8" xfId="2128"/>
    <cellStyle name="Обычный 7 2 8 9" xfId="2129"/>
    <cellStyle name="Обычный 7 2 9" xfId="2130"/>
    <cellStyle name="Обычный 7 2 9 2" xfId="2131"/>
    <cellStyle name="Обычный 7 2 9 3" xfId="2132"/>
    <cellStyle name="Обычный 7 2 9 4" xfId="2133"/>
    <cellStyle name="Обычный 7 2 9 5" xfId="2134"/>
    <cellStyle name="Обычный 7 2 9 6" xfId="2135"/>
    <cellStyle name="Обычный 7 2 9 7" xfId="2136"/>
    <cellStyle name="Обычный 7 2 9 8" xfId="2137"/>
    <cellStyle name="Обычный 7 2 9 9" xfId="2138"/>
    <cellStyle name="Обычный 7 20" xfId="2139"/>
    <cellStyle name="Обычный 7 20 2" xfId="2140"/>
    <cellStyle name="Обычный 7 200" xfId="2141"/>
    <cellStyle name="Обычный 7 201" xfId="2142"/>
    <cellStyle name="Обычный 7 202" xfId="2143"/>
    <cellStyle name="Обычный 7 203" xfId="2144"/>
    <cellStyle name="Обычный 7 204" xfId="2145"/>
    <cellStyle name="Обычный 7 21" xfId="2146"/>
    <cellStyle name="Обычный 7 22" xfId="2147"/>
    <cellStyle name="Обычный 7 23" xfId="2148"/>
    <cellStyle name="Обычный 7 24" xfId="2149"/>
    <cellStyle name="Обычный 7 25" xfId="2150"/>
    <cellStyle name="Обычный 7 26" xfId="2151"/>
    <cellStyle name="Обычный 7 27" xfId="2152"/>
    <cellStyle name="Обычный 7 28" xfId="2153"/>
    <cellStyle name="Обычный 7 29" xfId="2154"/>
    <cellStyle name="Обычный 7 3" xfId="2155"/>
    <cellStyle name="Обычный 7 3 2" xfId="2156"/>
    <cellStyle name="Обычный 7 30" xfId="2157"/>
    <cellStyle name="Обычный 7 31" xfId="2158"/>
    <cellStyle name="Обычный 7 32" xfId="2159"/>
    <cellStyle name="Обычный 7 33" xfId="2160"/>
    <cellStyle name="Обычный 7 34" xfId="2161"/>
    <cellStyle name="Обычный 7 35" xfId="2162"/>
    <cellStyle name="Обычный 7 36" xfId="2163"/>
    <cellStyle name="Обычный 7 37" xfId="2164"/>
    <cellStyle name="Обычный 7 38" xfId="2165"/>
    <cellStyle name="Обычный 7 39" xfId="2166"/>
    <cellStyle name="Обычный 7 4" xfId="2167"/>
    <cellStyle name="Обычный 7 4 10" xfId="2168"/>
    <cellStyle name="Обычный 7 4 11" xfId="2169"/>
    <cellStyle name="Обычный 7 4 12" xfId="2170"/>
    <cellStyle name="Обычный 7 4 13" xfId="2171"/>
    <cellStyle name="Обычный 7 4 14" xfId="2172"/>
    <cellStyle name="Обычный 7 4 15" xfId="2173"/>
    <cellStyle name="Обычный 7 4 2" xfId="2174"/>
    <cellStyle name="Обычный 7 4 2 10" xfId="2175"/>
    <cellStyle name="Обычный 7 4 2 2" xfId="2176"/>
    <cellStyle name="Обычный 7 4 2 2 2" xfId="2177"/>
    <cellStyle name="Обычный 7 4 2 2 3" xfId="2178"/>
    <cellStyle name="Обычный 7 4 2 2 4" xfId="2179"/>
    <cellStyle name="Обычный 7 4 2 2 5" xfId="2180"/>
    <cellStyle name="Обычный 7 4 2 2 6" xfId="2181"/>
    <cellStyle name="Обычный 7 4 2 2 7" xfId="2182"/>
    <cellStyle name="Обычный 7 4 2 2 8" xfId="2183"/>
    <cellStyle name="Обычный 7 4 2 2 9" xfId="2184"/>
    <cellStyle name="Обычный 7 4 2 3" xfId="2185"/>
    <cellStyle name="Обычный 7 4 2 4" xfId="2186"/>
    <cellStyle name="Обычный 7 4 2 5" xfId="2187"/>
    <cellStyle name="Обычный 7 4 2 6" xfId="2188"/>
    <cellStyle name="Обычный 7 4 2 7" xfId="2189"/>
    <cellStyle name="Обычный 7 4 2 8" xfId="2190"/>
    <cellStyle name="Обычный 7 4 2 9" xfId="2191"/>
    <cellStyle name="Обычный 7 4 3" xfId="2192"/>
    <cellStyle name="Обычный 7 4 3 10" xfId="2193"/>
    <cellStyle name="Обычный 7 4 3 2" xfId="2194"/>
    <cellStyle name="Обычный 7 4 3 2 2" xfId="2195"/>
    <cellStyle name="Обычный 7 4 3 2 3" xfId="2196"/>
    <cellStyle name="Обычный 7 4 3 2 4" xfId="2197"/>
    <cellStyle name="Обычный 7 4 3 2 5" xfId="2198"/>
    <cellStyle name="Обычный 7 4 3 2 6" xfId="2199"/>
    <cellStyle name="Обычный 7 4 3 2 7" xfId="2200"/>
    <cellStyle name="Обычный 7 4 3 2 8" xfId="2201"/>
    <cellStyle name="Обычный 7 4 3 2 9" xfId="2202"/>
    <cellStyle name="Обычный 7 4 3 3" xfId="2203"/>
    <cellStyle name="Обычный 7 4 3 4" xfId="2204"/>
    <cellStyle name="Обычный 7 4 3 5" xfId="2205"/>
    <cellStyle name="Обычный 7 4 3 6" xfId="2206"/>
    <cellStyle name="Обычный 7 4 3 7" xfId="2207"/>
    <cellStyle name="Обычный 7 4 3 8" xfId="2208"/>
    <cellStyle name="Обычный 7 4 3 9" xfId="2209"/>
    <cellStyle name="Обычный 7 4 4" xfId="2210"/>
    <cellStyle name="Обычный 7 4 4 10" xfId="2211"/>
    <cellStyle name="Обычный 7 4 4 2" xfId="2212"/>
    <cellStyle name="Обычный 7 4 4 2 2" xfId="2213"/>
    <cellStyle name="Обычный 7 4 4 2 3" xfId="2214"/>
    <cellStyle name="Обычный 7 4 4 2 4" xfId="2215"/>
    <cellStyle name="Обычный 7 4 4 2 5" xfId="2216"/>
    <cellStyle name="Обычный 7 4 4 2 6" xfId="2217"/>
    <cellStyle name="Обычный 7 4 4 2 7" xfId="2218"/>
    <cellStyle name="Обычный 7 4 4 2 8" xfId="2219"/>
    <cellStyle name="Обычный 7 4 4 2 9" xfId="2220"/>
    <cellStyle name="Обычный 7 4 4 3" xfId="2221"/>
    <cellStyle name="Обычный 7 4 4 4" xfId="2222"/>
    <cellStyle name="Обычный 7 4 4 5" xfId="2223"/>
    <cellStyle name="Обычный 7 4 4 6" xfId="2224"/>
    <cellStyle name="Обычный 7 4 4 7" xfId="2225"/>
    <cellStyle name="Обычный 7 4 4 8" xfId="2226"/>
    <cellStyle name="Обычный 7 4 4 9" xfId="2227"/>
    <cellStyle name="Обычный 7 4 5" xfId="2228"/>
    <cellStyle name="Обычный 7 4 5 10" xfId="2229"/>
    <cellStyle name="Обычный 7 4 5 11" xfId="2230"/>
    <cellStyle name="Обычный 7 4 5 12" xfId="2231"/>
    <cellStyle name="Обычный 7 4 5 2" xfId="2232"/>
    <cellStyle name="Обычный 7 4 5 2 10" xfId="2233"/>
    <cellStyle name="Обычный 7 4 5 2 2" xfId="2234"/>
    <cellStyle name="Обычный 7 4 5 2 2 2" xfId="2235"/>
    <cellStyle name="Обычный 7 4 5 2 2 3" xfId="2236"/>
    <cellStyle name="Обычный 7 4 5 2 2 4" xfId="2237"/>
    <cellStyle name="Обычный 7 4 5 2 2 5" xfId="2238"/>
    <cellStyle name="Обычный 7 4 5 2 2 6" xfId="2239"/>
    <cellStyle name="Обычный 7 4 5 2 2 7" xfId="2240"/>
    <cellStyle name="Обычный 7 4 5 2 2 8" xfId="2241"/>
    <cellStyle name="Обычный 7 4 5 2 2 9" xfId="2242"/>
    <cellStyle name="Обычный 7 4 5 2 3" xfId="2243"/>
    <cellStyle name="Обычный 7 4 5 2 4" xfId="2244"/>
    <cellStyle name="Обычный 7 4 5 2 5" xfId="2245"/>
    <cellStyle name="Обычный 7 4 5 2 6" xfId="2246"/>
    <cellStyle name="Обычный 7 4 5 2 7" xfId="2247"/>
    <cellStyle name="Обычный 7 4 5 2 8" xfId="2248"/>
    <cellStyle name="Обычный 7 4 5 2 9" xfId="2249"/>
    <cellStyle name="Обычный 7 4 5 3" xfId="2250"/>
    <cellStyle name="Обычный 7 4 5 3 10" xfId="2251"/>
    <cellStyle name="Обычный 7 4 5 3 11" xfId="2252"/>
    <cellStyle name="Обычный 7 4 5 3 2" xfId="2253"/>
    <cellStyle name="Обычный 7 4 5 3 2 10" xfId="2254"/>
    <cellStyle name="Обычный 7 4 5 3 2 11" xfId="2255"/>
    <cellStyle name="Обычный 7 4 5 3 2 12" xfId="2256"/>
    <cellStyle name="Обычный 7 4 5 3 2 2" xfId="2257"/>
    <cellStyle name="Обычный 7 4 5 3 2 2 10" xfId="2258"/>
    <cellStyle name="Обычный 7 4 5 3 2 2 2" xfId="2259"/>
    <cellStyle name="Обычный 7 4 5 3 2 2 2 2" xfId="2260"/>
    <cellStyle name="Обычный 7 4 5 3 2 2 2 3" xfId="2261"/>
    <cellStyle name="Обычный 7 4 5 3 2 2 2 4" xfId="2262"/>
    <cellStyle name="Обычный 7 4 5 3 2 2 2 5" xfId="2263"/>
    <cellStyle name="Обычный 7 4 5 3 2 2 2 6" xfId="2264"/>
    <cellStyle name="Обычный 7 4 5 3 2 2 2 7" xfId="2265"/>
    <cellStyle name="Обычный 7 4 5 3 2 2 2 8" xfId="2266"/>
    <cellStyle name="Обычный 7 4 5 3 2 2 2 9" xfId="2267"/>
    <cellStyle name="Обычный 7 4 5 3 2 2 3" xfId="2268"/>
    <cellStyle name="Обычный 7 4 5 3 2 2 4" xfId="2269"/>
    <cellStyle name="Обычный 7 4 5 3 2 2 5" xfId="2270"/>
    <cellStyle name="Обычный 7 4 5 3 2 2 6" xfId="2271"/>
    <cellStyle name="Обычный 7 4 5 3 2 2 7" xfId="2272"/>
    <cellStyle name="Обычный 7 4 5 3 2 2 8" xfId="2273"/>
    <cellStyle name="Обычный 7 4 5 3 2 2 9" xfId="2274"/>
    <cellStyle name="Обычный 7 4 5 3 2 3" xfId="2275"/>
    <cellStyle name="Обычный 7 4 5 3 2 3 10" xfId="2276"/>
    <cellStyle name="Обычный 7 4 5 3 2 3 11" xfId="2277"/>
    <cellStyle name="Обычный 7 4 5 3 2 3 12" xfId="2278"/>
    <cellStyle name="Обычный 7 4 5 3 2 3 13" xfId="2279"/>
    <cellStyle name="Обычный 7 4 5 3 2 3 2" xfId="2280"/>
    <cellStyle name="Обычный 7 4 5 3 2 3 2 10" xfId="2281"/>
    <cellStyle name="Обычный 7 4 5 3 2 3 2 2" xfId="2282"/>
    <cellStyle name="Обычный 7 4 5 3 2 3 2 2 2" xfId="2283"/>
    <cellStyle name="Обычный 7 4 5 3 2 3 2 2 3" xfId="2284"/>
    <cellStyle name="Обычный 7 4 5 3 2 3 2 2 4" xfId="2285"/>
    <cellStyle name="Обычный 7 4 5 3 2 3 2 2 5" xfId="2286"/>
    <cellStyle name="Обычный 7 4 5 3 2 3 2 2 6" xfId="2287"/>
    <cellStyle name="Обычный 7 4 5 3 2 3 2 2 7" xfId="2288"/>
    <cellStyle name="Обычный 7 4 5 3 2 3 2 2 8" xfId="2289"/>
    <cellStyle name="Обычный 7 4 5 3 2 3 2 2 9" xfId="2290"/>
    <cellStyle name="Обычный 7 4 5 3 2 3 2 3" xfId="2291"/>
    <cellStyle name="Обычный 7 4 5 3 2 3 2 4" xfId="2292"/>
    <cellStyle name="Обычный 7 4 5 3 2 3 2 5" xfId="2293"/>
    <cellStyle name="Обычный 7 4 5 3 2 3 2 6" xfId="2294"/>
    <cellStyle name="Обычный 7 4 5 3 2 3 2 7" xfId="2295"/>
    <cellStyle name="Обычный 7 4 5 3 2 3 2 8" xfId="2296"/>
    <cellStyle name="Обычный 7 4 5 3 2 3 2 9" xfId="2297"/>
    <cellStyle name="Обычный 7 4 5 3 2 3 3" xfId="2298"/>
    <cellStyle name="Обычный 7 4 5 3 2 3 3 10" xfId="2299"/>
    <cellStyle name="Обычный 7 4 5 3 2 3 3 2" xfId="2300"/>
    <cellStyle name="Обычный 7 4 5 3 2 3 3 2 2" xfId="2301"/>
    <cellStyle name="Обычный 7 4 5 3 2 3 3 2 3" xfId="2302"/>
    <cellStyle name="Обычный 7 4 5 3 2 3 3 2 4" xfId="2303"/>
    <cellStyle name="Обычный 7 4 5 3 2 3 3 2 5" xfId="2304"/>
    <cellStyle name="Обычный 7 4 5 3 2 3 3 2 6" xfId="2305"/>
    <cellStyle name="Обычный 7 4 5 3 2 3 3 2 7" xfId="2306"/>
    <cellStyle name="Обычный 7 4 5 3 2 3 3 2 8" xfId="2307"/>
    <cellStyle name="Обычный 7 4 5 3 2 3 3 2 9" xfId="2308"/>
    <cellStyle name="Обычный 7 4 5 3 2 3 3 3" xfId="2309"/>
    <cellStyle name="Обычный 7 4 5 3 2 3 3 4" xfId="2310"/>
    <cellStyle name="Обычный 7 4 5 3 2 3 3 5" xfId="2311"/>
    <cellStyle name="Обычный 7 4 5 3 2 3 3 6" xfId="2312"/>
    <cellStyle name="Обычный 7 4 5 3 2 3 3 7" xfId="2313"/>
    <cellStyle name="Обычный 7 4 5 3 2 3 3 8" xfId="2314"/>
    <cellStyle name="Обычный 7 4 5 3 2 3 3 9" xfId="2315"/>
    <cellStyle name="Обычный 7 4 5 3 2 3 4" xfId="2316"/>
    <cellStyle name="Обычный 7 4 5 3 2 3 4 10" xfId="2317"/>
    <cellStyle name="Обычный 7 4 5 3 2 3 4 11" xfId="2318"/>
    <cellStyle name="Обычный 7 4 5 3 2 3 4 2" xfId="2319"/>
    <cellStyle name="Обычный 7 4 5 3 2 3 4 2 10" xfId="2320"/>
    <cellStyle name="Обычный 7 4 5 3 2 3 4 2 2" xfId="2321"/>
    <cellStyle name="Обычный 7 4 5 3 2 3 4 2 2 2" xfId="2322"/>
    <cellStyle name="Обычный 7 4 5 3 2 3 4 2 2 3" xfId="2323"/>
    <cellStyle name="Обычный 7 4 5 3 2 3 4 2 2 4" xfId="2324"/>
    <cellStyle name="Обычный 7 4 5 3 2 3 4 2 2 5" xfId="2325"/>
    <cellStyle name="Обычный 7 4 5 3 2 3 4 2 2 6" xfId="2326"/>
    <cellStyle name="Обычный 7 4 5 3 2 3 4 2 2 7" xfId="2327"/>
    <cellStyle name="Обычный 7 4 5 3 2 3 4 2 2 8" xfId="2328"/>
    <cellStyle name="Обычный 7 4 5 3 2 3 4 2 2 9" xfId="2329"/>
    <cellStyle name="Обычный 7 4 5 3 2 3 4 2 3" xfId="2330"/>
    <cellStyle name="Обычный 7 4 5 3 2 3 4 2 4" xfId="2331"/>
    <cellStyle name="Обычный 7 4 5 3 2 3 4 2 5" xfId="2332"/>
    <cellStyle name="Обычный 7 4 5 3 2 3 4 2 6" xfId="2333"/>
    <cellStyle name="Обычный 7 4 5 3 2 3 4 2 7" xfId="2334"/>
    <cellStyle name="Обычный 7 4 5 3 2 3 4 2 8" xfId="2335"/>
    <cellStyle name="Обычный 7 4 5 3 2 3 4 2 9" xfId="2336"/>
    <cellStyle name="Обычный 7 4 5 3 2 3 4 3" xfId="2337"/>
    <cellStyle name="Обычный 7 4 5 3 2 3 4 3 2" xfId="2338"/>
    <cellStyle name="Обычный 7 4 5 3 2 3 4 3 3" xfId="2339"/>
    <cellStyle name="Обычный 7 4 5 3 2 3 4 3 4" xfId="2340"/>
    <cellStyle name="Обычный 7 4 5 3 2 3 4 3 5" xfId="2341"/>
    <cellStyle name="Обычный 7 4 5 3 2 3 4 3 6" xfId="2342"/>
    <cellStyle name="Обычный 7 4 5 3 2 3 4 3 7" xfId="2343"/>
    <cellStyle name="Обычный 7 4 5 3 2 3 4 3 8" xfId="2344"/>
    <cellStyle name="Обычный 7 4 5 3 2 3 4 3 9" xfId="2345"/>
    <cellStyle name="Обычный 7 4 5 3 2 3 4 4" xfId="2346"/>
    <cellStyle name="Обычный 7 4 5 3 2 3 4 5" xfId="2347"/>
    <cellStyle name="Обычный 7 4 5 3 2 3 4 6" xfId="2348"/>
    <cellStyle name="Обычный 7 4 5 3 2 3 4 7" xfId="2349"/>
    <cellStyle name="Обычный 7 4 5 3 2 3 4 8" xfId="2350"/>
    <cellStyle name="Обычный 7 4 5 3 2 3 4 9" xfId="2351"/>
    <cellStyle name="Обычный 7 4 5 3 2 3 5" xfId="2352"/>
    <cellStyle name="Обычный 7 4 5 3 2 3 5 2" xfId="2353"/>
    <cellStyle name="Обычный 7 4 5 3 2 3 5 3" xfId="2354"/>
    <cellStyle name="Обычный 7 4 5 3 2 3 5 4" xfId="2355"/>
    <cellStyle name="Обычный 7 4 5 3 2 3 5 5" xfId="2356"/>
    <cellStyle name="Обычный 7 4 5 3 2 3 5 6" xfId="2357"/>
    <cellStyle name="Обычный 7 4 5 3 2 3 5 7" xfId="2358"/>
    <cellStyle name="Обычный 7 4 5 3 2 3 5 8" xfId="2359"/>
    <cellStyle name="Обычный 7 4 5 3 2 3 5 9" xfId="2360"/>
    <cellStyle name="Обычный 7 4 5 3 2 3 6" xfId="2361"/>
    <cellStyle name="Обычный 7 4 5 3 2 3 7" xfId="2362"/>
    <cellStyle name="Обычный 7 4 5 3 2 3 8" xfId="2363"/>
    <cellStyle name="Обычный 7 4 5 3 2 3 9" xfId="2364"/>
    <cellStyle name="Обычный 7 4 5 3 2 4" xfId="2365"/>
    <cellStyle name="Обычный 7 4 5 3 2 4 2" xfId="2366"/>
    <cellStyle name="Обычный 7 4 5 3 2 4 3" xfId="2367"/>
    <cellStyle name="Обычный 7 4 5 3 2 4 4" xfId="2368"/>
    <cellStyle name="Обычный 7 4 5 3 2 4 5" xfId="2369"/>
    <cellStyle name="Обычный 7 4 5 3 2 4 6" xfId="2370"/>
    <cellStyle name="Обычный 7 4 5 3 2 4 7" xfId="2371"/>
    <cellStyle name="Обычный 7 4 5 3 2 4 8" xfId="2372"/>
    <cellStyle name="Обычный 7 4 5 3 2 4 9" xfId="2373"/>
    <cellStyle name="Обычный 7 4 5 3 2 5" xfId="2374"/>
    <cellStyle name="Обычный 7 4 5 3 2 6" xfId="2375"/>
    <cellStyle name="Обычный 7 4 5 3 2 7" xfId="2376"/>
    <cellStyle name="Обычный 7 4 5 3 2 8" xfId="2377"/>
    <cellStyle name="Обычный 7 4 5 3 2 9" xfId="2378"/>
    <cellStyle name="Обычный 7 4 5 3 3" xfId="2379"/>
    <cellStyle name="Обычный 7 4 5 3 3 2" xfId="2380"/>
    <cellStyle name="Обычный 7 4 5 3 3 3" xfId="2381"/>
    <cellStyle name="Обычный 7 4 5 3 3 4" xfId="2382"/>
    <cellStyle name="Обычный 7 4 5 3 3 5" xfId="2383"/>
    <cellStyle name="Обычный 7 4 5 3 3 6" xfId="2384"/>
    <cellStyle name="Обычный 7 4 5 3 3 7" xfId="2385"/>
    <cellStyle name="Обычный 7 4 5 3 3 8" xfId="2386"/>
    <cellStyle name="Обычный 7 4 5 3 3 9" xfId="2387"/>
    <cellStyle name="Обычный 7 4 5 3 4" xfId="2388"/>
    <cellStyle name="Обычный 7 4 5 3 5" xfId="2389"/>
    <cellStyle name="Обычный 7 4 5 3 6" xfId="2390"/>
    <cellStyle name="Обычный 7 4 5 3 7" xfId="2391"/>
    <cellStyle name="Обычный 7 4 5 3 8" xfId="2392"/>
    <cellStyle name="Обычный 7 4 5 3 9" xfId="2393"/>
    <cellStyle name="Обычный 7 4 5 4" xfId="2394"/>
    <cellStyle name="Обычный 7 4 5 4 2" xfId="2395"/>
    <cellStyle name="Обычный 7 4 5 4 3" xfId="2396"/>
    <cellStyle name="Обычный 7 4 5 4 4" xfId="2397"/>
    <cellStyle name="Обычный 7 4 5 4 5" xfId="2398"/>
    <cellStyle name="Обычный 7 4 5 4 6" xfId="2399"/>
    <cellStyle name="Обычный 7 4 5 4 7" xfId="2400"/>
    <cellStyle name="Обычный 7 4 5 4 8" xfId="2401"/>
    <cellStyle name="Обычный 7 4 5 4 9" xfId="2402"/>
    <cellStyle name="Обычный 7 4 5 5" xfId="2403"/>
    <cellStyle name="Обычный 7 4 5 6" xfId="2404"/>
    <cellStyle name="Обычный 7 4 5 7" xfId="2405"/>
    <cellStyle name="Обычный 7 4 5 8" xfId="2406"/>
    <cellStyle name="Обычный 7 4 5 9" xfId="2407"/>
    <cellStyle name="Обычный 7 4 6" xfId="2408"/>
    <cellStyle name="Обычный 7 4 6 10" xfId="2409"/>
    <cellStyle name="Обычный 7 4 6 2" xfId="2410"/>
    <cellStyle name="Обычный 7 4 6 2 2" xfId="2411"/>
    <cellStyle name="Обычный 7 4 6 2 3" xfId="2412"/>
    <cellStyle name="Обычный 7 4 6 2 4" xfId="2413"/>
    <cellStyle name="Обычный 7 4 6 2 5" xfId="2414"/>
    <cellStyle name="Обычный 7 4 6 2 6" xfId="2415"/>
    <cellStyle name="Обычный 7 4 6 2 7" xfId="2416"/>
    <cellStyle name="Обычный 7 4 6 2 8" xfId="2417"/>
    <cellStyle name="Обычный 7 4 6 2 9" xfId="2418"/>
    <cellStyle name="Обычный 7 4 6 3" xfId="2419"/>
    <cellStyle name="Обычный 7 4 6 4" xfId="2420"/>
    <cellStyle name="Обычный 7 4 6 5" xfId="2421"/>
    <cellStyle name="Обычный 7 4 6 6" xfId="2422"/>
    <cellStyle name="Обычный 7 4 6 7" xfId="2423"/>
    <cellStyle name="Обычный 7 4 6 8" xfId="2424"/>
    <cellStyle name="Обычный 7 4 6 9" xfId="2425"/>
    <cellStyle name="Обычный 7 4 7" xfId="2426"/>
    <cellStyle name="Обычный 7 4 7 2" xfId="2427"/>
    <cellStyle name="Обычный 7 4 7 3" xfId="2428"/>
    <cellStyle name="Обычный 7 4 7 4" xfId="2429"/>
    <cellStyle name="Обычный 7 4 7 5" xfId="2430"/>
    <cellStyle name="Обычный 7 4 7 6" xfId="2431"/>
    <cellStyle name="Обычный 7 4 7 7" xfId="2432"/>
    <cellStyle name="Обычный 7 4 7 8" xfId="2433"/>
    <cellStyle name="Обычный 7 4 7 9" xfId="2434"/>
    <cellStyle name="Обычный 7 4 8" xfId="2435"/>
    <cellStyle name="Обычный 7 4 9" xfId="2436"/>
    <cellStyle name="Обычный 7 40" xfId="2437"/>
    <cellStyle name="Обычный 7 41" xfId="2438"/>
    <cellStyle name="Обычный 7 42" xfId="2439"/>
    <cellStyle name="Обычный 7 43" xfId="2440"/>
    <cellStyle name="Обычный 7 44" xfId="2441"/>
    <cellStyle name="Обычный 7 45" xfId="2442"/>
    <cellStyle name="Обычный 7 46" xfId="2443"/>
    <cellStyle name="Обычный 7 47" xfId="2444"/>
    <cellStyle name="Обычный 7 48" xfId="2445"/>
    <cellStyle name="Обычный 7 49" xfId="2446"/>
    <cellStyle name="Обычный 7 5" xfId="2447"/>
    <cellStyle name="Обычный 7 5 10" xfId="2448"/>
    <cellStyle name="Обычный 7 5 11" xfId="2449"/>
    <cellStyle name="Обычный 7 5 12" xfId="2450"/>
    <cellStyle name="Обычный 7 5 13" xfId="2451"/>
    <cellStyle name="Обычный 7 5 14" xfId="2452"/>
    <cellStyle name="Обычный 7 5 2" xfId="2453"/>
    <cellStyle name="Обычный 7 5 2 10" xfId="2454"/>
    <cellStyle name="Обычный 7 5 2 2" xfId="2455"/>
    <cellStyle name="Обычный 7 5 2 2 2" xfId="2456"/>
    <cellStyle name="Обычный 7 5 2 2 3" xfId="2457"/>
    <cellStyle name="Обычный 7 5 2 2 4" xfId="2458"/>
    <cellStyle name="Обычный 7 5 2 2 5" xfId="2459"/>
    <cellStyle name="Обычный 7 5 2 2 6" xfId="2460"/>
    <cellStyle name="Обычный 7 5 2 2 7" xfId="2461"/>
    <cellStyle name="Обычный 7 5 2 2 8" xfId="2462"/>
    <cellStyle name="Обычный 7 5 2 2 9" xfId="2463"/>
    <cellStyle name="Обычный 7 5 2 3" xfId="2464"/>
    <cellStyle name="Обычный 7 5 2 4" xfId="2465"/>
    <cellStyle name="Обычный 7 5 2 5" xfId="2466"/>
    <cellStyle name="Обычный 7 5 2 6" xfId="2467"/>
    <cellStyle name="Обычный 7 5 2 7" xfId="2468"/>
    <cellStyle name="Обычный 7 5 2 8" xfId="2469"/>
    <cellStyle name="Обычный 7 5 2 9" xfId="2470"/>
    <cellStyle name="Обычный 7 5 3" xfId="2471"/>
    <cellStyle name="Обычный 7 5 3 10" xfId="2472"/>
    <cellStyle name="Обычный 7 5 3 2" xfId="2473"/>
    <cellStyle name="Обычный 7 5 3 2 2" xfId="2474"/>
    <cellStyle name="Обычный 7 5 3 2 3" xfId="2475"/>
    <cellStyle name="Обычный 7 5 3 2 4" xfId="2476"/>
    <cellStyle name="Обычный 7 5 3 2 5" xfId="2477"/>
    <cellStyle name="Обычный 7 5 3 2 6" xfId="2478"/>
    <cellStyle name="Обычный 7 5 3 2 7" xfId="2479"/>
    <cellStyle name="Обычный 7 5 3 2 8" xfId="2480"/>
    <cellStyle name="Обычный 7 5 3 2 9" xfId="2481"/>
    <cellStyle name="Обычный 7 5 3 3" xfId="2482"/>
    <cellStyle name="Обычный 7 5 3 4" xfId="2483"/>
    <cellStyle name="Обычный 7 5 3 5" xfId="2484"/>
    <cellStyle name="Обычный 7 5 3 6" xfId="2485"/>
    <cellStyle name="Обычный 7 5 3 7" xfId="2486"/>
    <cellStyle name="Обычный 7 5 3 8" xfId="2487"/>
    <cellStyle name="Обычный 7 5 3 9" xfId="2488"/>
    <cellStyle name="Обычный 7 5 4" xfId="2489"/>
    <cellStyle name="Обычный 7 5 4 10" xfId="2490"/>
    <cellStyle name="Обычный 7 5 4 2" xfId="2491"/>
    <cellStyle name="Обычный 7 5 4 2 2" xfId="2492"/>
    <cellStyle name="Обычный 7 5 4 2 3" xfId="2493"/>
    <cellStyle name="Обычный 7 5 4 2 4" xfId="2494"/>
    <cellStyle name="Обычный 7 5 4 2 5" xfId="2495"/>
    <cellStyle name="Обычный 7 5 4 2 6" xfId="2496"/>
    <cellStyle name="Обычный 7 5 4 2 7" xfId="2497"/>
    <cellStyle name="Обычный 7 5 4 2 8" xfId="2498"/>
    <cellStyle name="Обычный 7 5 4 2 9" xfId="2499"/>
    <cellStyle name="Обычный 7 5 4 3" xfId="2500"/>
    <cellStyle name="Обычный 7 5 4 4" xfId="2501"/>
    <cellStyle name="Обычный 7 5 4 5" xfId="2502"/>
    <cellStyle name="Обычный 7 5 4 6" xfId="2503"/>
    <cellStyle name="Обычный 7 5 4 7" xfId="2504"/>
    <cellStyle name="Обычный 7 5 4 8" xfId="2505"/>
    <cellStyle name="Обычный 7 5 4 9" xfId="2506"/>
    <cellStyle name="Обычный 7 5 5" xfId="2507"/>
    <cellStyle name="Обычный 7 5 5 10" xfId="2508"/>
    <cellStyle name="Обычный 7 5 5 11" xfId="2509"/>
    <cellStyle name="Обычный 7 5 5 12" xfId="2510"/>
    <cellStyle name="Обычный 7 5 5 2" xfId="2511"/>
    <cellStyle name="Обычный 7 5 5 2 10" xfId="2512"/>
    <cellStyle name="Обычный 7 5 5 2 2" xfId="2513"/>
    <cellStyle name="Обычный 7 5 5 2 2 2" xfId="2514"/>
    <cellStyle name="Обычный 7 5 5 2 2 3" xfId="2515"/>
    <cellStyle name="Обычный 7 5 5 2 2 4" xfId="2516"/>
    <cellStyle name="Обычный 7 5 5 2 2 5" xfId="2517"/>
    <cellStyle name="Обычный 7 5 5 2 2 6" xfId="2518"/>
    <cellStyle name="Обычный 7 5 5 2 2 7" xfId="2519"/>
    <cellStyle name="Обычный 7 5 5 2 2 8" xfId="2520"/>
    <cellStyle name="Обычный 7 5 5 2 2 9" xfId="2521"/>
    <cellStyle name="Обычный 7 5 5 2 3" xfId="2522"/>
    <cellStyle name="Обычный 7 5 5 2 4" xfId="2523"/>
    <cellStyle name="Обычный 7 5 5 2 5" xfId="2524"/>
    <cellStyle name="Обычный 7 5 5 2 6" xfId="2525"/>
    <cellStyle name="Обычный 7 5 5 2 7" xfId="2526"/>
    <cellStyle name="Обычный 7 5 5 2 8" xfId="2527"/>
    <cellStyle name="Обычный 7 5 5 2 9" xfId="2528"/>
    <cellStyle name="Обычный 7 5 5 3" xfId="2529"/>
    <cellStyle name="Обычный 7 5 5 3 10" xfId="2530"/>
    <cellStyle name="Обычный 7 5 5 3 11" xfId="2531"/>
    <cellStyle name="Обычный 7 5 5 3 2" xfId="2532"/>
    <cellStyle name="Обычный 7 5 5 3 2 10" xfId="2533"/>
    <cellStyle name="Обычный 7 5 5 3 2 11" xfId="2534"/>
    <cellStyle name="Обычный 7 5 5 3 2 12" xfId="2535"/>
    <cellStyle name="Обычный 7 5 5 3 2 2" xfId="2536"/>
    <cellStyle name="Обычный 7 5 5 3 2 2 10" xfId="2537"/>
    <cellStyle name="Обычный 7 5 5 3 2 2 2" xfId="2538"/>
    <cellStyle name="Обычный 7 5 5 3 2 2 2 2" xfId="2539"/>
    <cellStyle name="Обычный 7 5 5 3 2 2 2 3" xfId="2540"/>
    <cellStyle name="Обычный 7 5 5 3 2 2 2 4" xfId="2541"/>
    <cellStyle name="Обычный 7 5 5 3 2 2 2 5" xfId="2542"/>
    <cellStyle name="Обычный 7 5 5 3 2 2 2 6" xfId="2543"/>
    <cellStyle name="Обычный 7 5 5 3 2 2 2 7" xfId="2544"/>
    <cellStyle name="Обычный 7 5 5 3 2 2 2 8" xfId="2545"/>
    <cellStyle name="Обычный 7 5 5 3 2 2 2 9" xfId="2546"/>
    <cellStyle name="Обычный 7 5 5 3 2 2 3" xfId="2547"/>
    <cellStyle name="Обычный 7 5 5 3 2 2 4" xfId="2548"/>
    <cellStyle name="Обычный 7 5 5 3 2 2 5" xfId="2549"/>
    <cellStyle name="Обычный 7 5 5 3 2 2 6" xfId="2550"/>
    <cellStyle name="Обычный 7 5 5 3 2 2 7" xfId="2551"/>
    <cellStyle name="Обычный 7 5 5 3 2 2 8" xfId="2552"/>
    <cellStyle name="Обычный 7 5 5 3 2 2 9" xfId="2553"/>
    <cellStyle name="Обычный 7 5 5 3 2 3" xfId="2554"/>
    <cellStyle name="Обычный 7 5 5 3 2 3 10" xfId="2555"/>
    <cellStyle name="Обычный 7 5 5 3 2 3 11" xfId="2556"/>
    <cellStyle name="Обычный 7 5 5 3 2 3 12" xfId="2557"/>
    <cellStyle name="Обычный 7 5 5 3 2 3 13" xfId="2558"/>
    <cellStyle name="Обычный 7 5 5 3 2 3 14" xfId="2559"/>
    <cellStyle name="Обычный 7 5 5 3 2 3 2" xfId="2560"/>
    <cellStyle name="Обычный 7 5 5 3 2 3 2 10" xfId="2561"/>
    <cellStyle name="Обычный 7 5 5 3 2 3 2 2" xfId="2562"/>
    <cellStyle name="Обычный 7 5 5 3 2 3 2 2 2" xfId="2563"/>
    <cellStyle name="Обычный 7 5 5 3 2 3 2 2 3" xfId="2564"/>
    <cellStyle name="Обычный 7 5 5 3 2 3 2 2 4" xfId="2565"/>
    <cellStyle name="Обычный 7 5 5 3 2 3 2 2 5" xfId="2566"/>
    <cellStyle name="Обычный 7 5 5 3 2 3 2 2 6" xfId="2567"/>
    <cellStyle name="Обычный 7 5 5 3 2 3 2 2 7" xfId="2568"/>
    <cellStyle name="Обычный 7 5 5 3 2 3 2 2 8" xfId="2569"/>
    <cellStyle name="Обычный 7 5 5 3 2 3 2 2 9" xfId="2570"/>
    <cellStyle name="Обычный 7 5 5 3 2 3 2 3" xfId="2571"/>
    <cellStyle name="Обычный 7 5 5 3 2 3 2 4" xfId="2572"/>
    <cellStyle name="Обычный 7 5 5 3 2 3 2 5" xfId="2573"/>
    <cellStyle name="Обычный 7 5 5 3 2 3 2 6" xfId="2574"/>
    <cellStyle name="Обычный 7 5 5 3 2 3 2 7" xfId="2575"/>
    <cellStyle name="Обычный 7 5 5 3 2 3 2 8" xfId="2576"/>
    <cellStyle name="Обычный 7 5 5 3 2 3 2 9" xfId="2577"/>
    <cellStyle name="Обычный 7 5 5 3 2 3 3" xfId="2578"/>
    <cellStyle name="Обычный 7 5 5 3 2 3 3 10" xfId="2579"/>
    <cellStyle name="Обычный 7 5 5 3 2 3 3 2" xfId="2580"/>
    <cellStyle name="Обычный 7 5 5 3 2 3 3 2 2" xfId="2581"/>
    <cellStyle name="Обычный 7 5 5 3 2 3 3 2 3" xfId="2582"/>
    <cellStyle name="Обычный 7 5 5 3 2 3 3 2 4" xfId="2583"/>
    <cellStyle name="Обычный 7 5 5 3 2 3 3 2 5" xfId="2584"/>
    <cellStyle name="Обычный 7 5 5 3 2 3 3 2 6" xfId="2585"/>
    <cellStyle name="Обычный 7 5 5 3 2 3 3 2 7" xfId="2586"/>
    <cellStyle name="Обычный 7 5 5 3 2 3 3 2 8" xfId="2587"/>
    <cellStyle name="Обычный 7 5 5 3 2 3 3 2 9" xfId="2588"/>
    <cellStyle name="Обычный 7 5 5 3 2 3 3 3" xfId="2589"/>
    <cellStyle name="Обычный 7 5 5 3 2 3 3 4" xfId="2590"/>
    <cellStyle name="Обычный 7 5 5 3 2 3 3 5" xfId="2591"/>
    <cellStyle name="Обычный 7 5 5 3 2 3 3 6" xfId="2592"/>
    <cellStyle name="Обычный 7 5 5 3 2 3 3 7" xfId="2593"/>
    <cellStyle name="Обычный 7 5 5 3 2 3 3 8" xfId="2594"/>
    <cellStyle name="Обычный 7 5 5 3 2 3 3 9" xfId="2595"/>
    <cellStyle name="Обычный 7 5 5 3 2 3 4" xfId="2596"/>
    <cellStyle name="Обычный 7 5 5 3 2 3 4 10" xfId="2597"/>
    <cellStyle name="Обычный 7 5 5 3 2 3 4 2" xfId="2598"/>
    <cellStyle name="Обычный 7 5 5 3 2 3 4 2 2" xfId="2599"/>
    <cellStyle name="Обычный 7 5 5 3 2 3 4 2 3" xfId="2600"/>
    <cellStyle name="Обычный 7 5 5 3 2 3 4 2 4" xfId="2601"/>
    <cellStyle name="Обычный 7 5 5 3 2 3 4 2 5" xfId="2602"/>
    <cellStyle name="Обычный 7 5 5 3 2 3 4 2 6" xfId="2603"/>
    <cellStyle name="Обычный 7 5 5 3 2 3 4 2 7" xfId="2604"/>
    <cellStyle name="Обычный 7 5 5 3 2 3 4 2 8" xfId="2605"/>
    <cellStyle name="Обычный 7 5 5 3 2 3 4 2 9" xfId="2606"/>
    <cellStyle name="Обычный 7 5 5 3 2 3 4 3" xfId="2607"/>
    <cellStyle name="Обычный 7 5 5 3 2 3 4 4" xfId="2608"/>
    <cellStyle name="Обычный 7 5 5 3 2 3 4 5" xfId="2609"/>
    <cellStyle name="Обычный 7 5 5 3 2 3 4 6" xfId="2610"/>
    <cellStyle name="Обычный 7 5 5 3 2 3 4 7" xfId="2611"/>
    <cellStyle name="Обычный 7 5 5 3 2 3 4 8" xfId="2612"/>
    <cellStyle name="Обычный 7 5 5 3 2 3 4 9" xfId="2613"/>
    <cellStyle name="Обычный 7 5 5 3 2 3 5" xfId="2614"/>
    <cellStyle name="Обычный 7 5 5 3 2 3 5 10" xfId="2615"/>
    <cellStyle name="Обычный 7 5 5 3 2 3 5 2" xfId="2616"/>
    <cellStyle name="Обычный 7 5 5 3 2 3 5 2 2" xfId="2617"/>
    <cellStyle name="Обычный 7 5 5 3 2 3 5 2 3" xfId="2618"/>
    <cellStyle name="Обычный 7 5 5 3 2 3 5 2 4" xfId="2619"/>
    <cellStyle name="Обычный 7 5 5 3 2 3 5 2 5" xfId="2620"/>
    <cellStyle name="Обычный 7 5 5 3 2 3 5 2 6" xfId="2621"/>
    <cellStyle name="Обычный 7 5 5 3 2 3 5 2 7" xfId="2622"/>
    <cellStyle name="Обычный 7 5 5 3 2 3 5 2 8" xfId="2623"/>
    <cellStyle name="Обычный 7 5 5 3 2 3 5 2 9" xfId="2624"/>
    <cellStyle name="Обычный 7 5 5 3 2 3 5 3" xfId="2625"/>
    <cellStyle name="Обычный 7 5 5 3 2 3 5 4" xfId="2626"/>
    <cellStyle name="Обычный 7 5 5 3 2 3 5 5" xfId="2627"/>
    <cellStyle name="Обычный 7 5 5 3 2 3 5 6" xfId="2628"/>
    <cellStyle name="Обычный 7 5 5 3 2 3 5 7" xfId="2629"/>
    <cellStyle name="Обычный 7 5 5 3 2 3 5 8" xfId="2630"/>
    <cellStyle name="Обычный 7 5 5 3 2 3 5 9" xfId="2631"/>
    <cellStyle name="Обычный 7 5 5 3 2 3 6" xfId="2632"/>
    <cellStyle name="Обычный 7 5 5 3 2 3 6 2" xfId="2633"/>
    <cellStyle name="Обычный 7 5 5 3 2 3 6 3" xfId="2634"/>
    <cellStyle name="Обычный 7 5 5 3 2 3 6 4" xfId="2635"/>
    <cellStyle name="Обычный 7 5 5 3 2 3 6 5" xfId="2636"/>
    <cellStyle name="Обычный 7 5 5 3 2 3 6 6" xfId="2637"/>
    <cellStyle name="Обычный 7 5 5 3 2 3 6 7" xfId="2638"/>
    <cellStyle name="Обычный 7 5 5 3 2 3 6 8" xfId="2639"/>
    <cellStyle name="Обычный 7 5 5 3 2 3 6 9" xfId="2640"/>
    <cellStyle name="Обычный 7 5 5 3 2 3 7" xfId="2641"/>
    <cellStyle name="Обычный 7 5 5 3 2 3 8" xfId="2642"/>
    <cellStyle name="Обычный 7 5 5 3 2 3 9" xfId="2643"/>
    <cellStyle name="Обычный 7 5 5 3 2 4" xfId="2644"/>
    <cellStyle name="Обычный 7 5 5 3 2 4 2" xfId="2645"/>
    <cellStyle name="Обычный 7 5 5 3 2 4 3" xfId="2646"/>
    <cellStyle name="Обычный 7 5 5 3 2 4 4" xfId="2647"/>
    <cellStyle name="Обычный 7 5 5 3 2 4 5" xfId="2648"/>
    <cellStyle name="Обычный 7 5 5 3 2 4 6" xfId="2649"/>
    <cellStyle name="Обычный 7 5 5 3 2 4 7" xfId="2650"/>
    <cellStyle name="Обычный 7 5 5 3 2 4 8" xfId="2651"/>
    <cellStyle name="Обычный 7 5 5 3 2 4 9" xfId="2652"/>
    <cellStyle name="Обычный 7 5 5 3 2 5" xfId="2653"/>
    <cellStyle name="Обычный 7 5 5 3 2 6" xfId="2654"/>
    <cellStyle name="Обычный 7 5 5 3 2 7" xfId="2655"/>
    <cellStyle name="Обычный 7 5 5 3 2 8" xfId="2656"/>
    <cellStyle name="Обычный 7 5 5 3 2 9" xfId="2657"/>
    <cellStyle name="Обычный 7 5 5 3 3" xfId="2658"/>
    <cellStyle name="Обычный 7 5 5 3 3 2" xfId="2659"/>
    <cellStyle name="Обычный 7 5 5 3 3 3" xfId="2660"/>
    <cellStyle name="Обычный 7 5 5 3 3 4" xfId="2661"/>
    <cellStyle name="Обычный 7 5 5 3 3 5" xfId="2662"/>
    <cellStyle name="Обычный 7 5 5 3 3 6" xfId="2663"/>
    <cellStyle name="Обычный 7 5 5 3 3 7" xfId="2664"/>
    <cellStyle name="Обычный 7 5 5 3 3 8" xfId="2665"/>
    <cellStyle name="Обычный 7 5 5 3 3 9" xfId="2666"/>
    <cellStyle name="Обычный 7 5 5 3 4" xfId="2667"/>
    <cellStyle name="Обычный 7 5 5 3 5" xfId="2668"/>
    <cellStyle name="Обычный 7 5 5 3 6" xfId="2669"/>
    <cellStyle name="Обычный 7 5 5 3 7" xfId="2670"/>
    <cellStyle name="Обычный 7 5 5 3 8" xfId="2671"/>
    <cellStyle name="Обычный 7 5 5 3 9" xfId="2672"/>
    <cellStyle name="Обычный 7 5 5 4" xfId="2673"/>
    <cellStyle name="Обычный 7 5 5 4 2" xfId="2674"/>
    <cellStyle name="Обычный 7 5 5 4 3" xfId="2675"/>
    <cellStyle name="Обычный 7 5 5 4 4" xfId="2676"/>
    <cellStyle name="Обычный 7 5 5 4 5" xfId="2677"/>
    <cellStyle name="Обычный 7 5 5 4 6" xfId="2678"/>
    <cellStyle name="Обычный 7 5 5 4 7" xfId="2679"/>
    <cellStyle name="Обычный 7 5 5 4 8" xfId="2680"/>
    <cellStyle name="Обычный 7 5 5 4 9" xfId="2681"/>
    <cellStyle name="Обычный 7 5 5 5" xfId="2682"/>
    <cellStyle name="Обычный 7 5 5 6" xfId="2683"/>
    <cellStyle name="Обычный 7 5 5 7" xfId="2684"/>
    <cellStyle name="Обычный 7 5 5 8" xfId="2685"/>
    <cellStyle name="Обычный 7 5 5 9" xfId="2686"/>
    <cellStyle name="Обычный 7 5 6" xfId="2687"/>
    <cellStyle name="Обычный 7 5 6 2" xfId="2688"/>
    <cellStyle name="Обычный 7 5 6 3" xfId="2689"/>
    <cellStyle name="Обычный 7 5 6 4" xfId="2690"/>
    <cellStyle name="Обычный 7 5 6 5" xfId="2691"/>
    <cellStyle name="Обычный 7 5 6 6" xfId="2692"/>
    <cellStyle name="Обычный 7 5 6 7" xfId="2693"/>
    <cellStyle name="Обычный 7 5 6 8" xfId="2694"/>
    <cellStyle name="Обычный 7 5 6 9" xfId="2695"/>
    <cellStyle name="Обычный 7 5 7" xfId="2696"/>
    <cellStyle name="Обычный 7 5 8" xfId="2697"/>
    <cellStyle name="Обычный 7 5 9" xfId="2698"/>
    <cellStyle name="Обычный 7 50" xfId="2699"/>
    <cellStyle name="Обычный 7 51" xfId="2700"/>
    <cellStyle name="Обычный 7 52" xfId="2701"/>
    <cellStyle name="Обычный 7 53" xfId="2702"/>
    <cellStyle name="Обычный 7 54" xfId="2703"/>
    <cellStyle name="Обычный 7 55" xfId="2704"/>
    <cellStyle name="Обычный 7 56" xfId="2705"/>
    <cellStyle name="Обычный 7 57" xfId="2706"/>
    <cellStyle name="Обычный 7 58" xfId="2707"/>
    <cellStyle name="Обычный 7 59" xfId="2708"/>
    <cellStyle name="Обычный 7 6" xfId="2709"/>
    <cellStyle name="Обычный 7 6 10" xfId="2710"/>
    <cellStyle name="Обычный 7 6 2" xfId="2711"/>
    <cellStyle name="Обычный 7 6 2 2" xfId="2712"/>
    <cellStyle name="Обычный 7 6 2 3" xfId="2713"/>
    <cellStyle name="Обычный 7 6 2 4" xfId="2714"/>
    <cellStyle name="Обычный 7 6 2 5" xfId="2715"/>
    <cellStyle name="Обычный 7 6 2 6" xfId="2716"/>
    <cellStyle name="Обычный 7 6 2 7" xfId="2717"/>
    <cellStyle name="Обычный 7 6 2 8" xfId="2718"/>
    <cellStyle name="Обычный 7 6 2 9" xfId="2719"/>
    <cellStyle name="Обычный 7 6 3" xfId="2720"/>
    <cellStyle name="Обычный 7 6 4" xfId="2721"/>
    <cellStyle name="Обычный 7 6 5" xfId="2722"/>
    <cellStyle name="Обычный 7 6 6" xfId="2723"/>
    <cellStyle name="Обычный 7 6 7" xfId="2724"/>
    <cellStyle name="Обычный 7 6 8" xfId="2725"/>
    <cellStyle name="Обычный 7 6 9" xfId="2726"/>
    <cellStyle name="Обычный 7 60" xfId="2727"/>
    <cellStyle name="Обычный 7 61" xfId="2728"/>
    <cellStyle name="Обычный 7 62" xfId="2729"/>
    <cellStyle name="Обычный 7 63" xfId="2730"/>
    <cellStyle name="Обычный 7 64" xfId="2731"/>
    <cellStyle name="Обычный 7 65" xfId="2732"/>
    <cellStyle name="Обычный 7 66" xfId="2733"/>
    <cellStyle name="Обычный 7 67" xfId="2734"/>
    <cellStyle name="Обычный 7 68" xfId="2735"/>
    <cellStyle name="Обычный 7 69" xfId="2736"/>
    <cellStyle name="Обычный 7 7" xfId="2737"/>
    <cellStyle name="Обычный 7 7 10" xfId="2738"/>
    <cellStyle name="Обычный 7 7 2" xfId="2739"/>
    <cellStyle name="Обычный 7 7 2 2" xfId="2740"/>
    <cellStyle name="Обычный 7 7 2 3" xfId="2741"/>
    <cellStyle name="Обычный 7 7 2 4" xfId="2742"/>
    <cellStyle name="Обычный 7 7 2 5" xfId="2743"/>
    <cellStyle name="Обычный 7 7 2 6" xfId="2744"/>
    <cellStyle name="Обычный 7 7 2 7" xfId="2745"/>
    <cellStyle name="Обычный 7 7 2 8" xfId="2746"/>
    <cellStyle name="Обычный 7 7 2 9" xfId="2747"/>
    <cellStyle name="Обычный 7 7 3" xfId="2748"/>
    <cellStyle name="Обычный 7 7 4" xfId="2749"/>
    <cellStyle name="Обычный 7 7 5" xfId="2750"/>
    <cellStyle name="Обычный 7 7 6" xfId="2751"/>
    <cellStyle name="Обычный 7 7 7" xfId="2752"/>
    <cellStyle name="Обычный 7 7 8" xfId="2753"/>
    <cellStyle name="Обычный 7 7 9" xfId="2754"/>
    <cellStyle name="Обычный 7 70" xfId="2755"/>
    <cellStyle name="Обычный 7 71" xfId="2756"/>
    <cellStyle name="Обычный 7 72" xfId="2757"/>
    <cellStyle name="Обычный 7 73" xfId="2758"/>
    <cellStyle name="Обычный 7 74" xfId="2759"/>
    <cellStyle name="Обычный 7 75" xfId="2760"/>
    <cellStyle name="Обычный 7 76" xfId="2761"/>
    <cellStyle name="Обычный 7 77" xfId="2762"/>
    <cellStyle name="Обычный 7 78" xfId="2763"/>
    <cellStyle name="Обычный 7 79" xfId="2764"/>
    <cellStyle name="Обычный 7 8" xfId="2765"/>
    <cellStyle name="Обычный 7 8 10" xfId="2766"/>
    <cellStyle name="Обычный 7 8 2" xfId="2767"/>
    <cellStyle name="Обычный 7 8 2 2" xfId="2768"/>
    <cellStyle name="Обычный 7 8 2 3" xfId="2769"/>
    <cellStyle name="Обычный 7 8 2 4" xfId="2770"/>
    <cellStyle name="Обычный 7 8 2 5" xfId="2771"/>
    <cellStyle name="Обычный 7 8 2 6" xfId="2772"/>
    <cellStyle name="Обычный 7 8 2 7" xfId="2773"/>
    <cellStyle name="Обычный 7 8 2 8" xfId="2774"/>
    <cellStyle name="Обычный 7 8 2 9" xfId="2775"/>
    <cellStyle name="Обычный 7 8 3" xfId="2776"/>
    <cellStyle name="Обычный 7 8 4" xfId="2777"/>
    <cellStyle name="Обычный 7 8 5" xfId="2778"/>
    <cellStyle name="Обычный 7 8 6" xfId="2779"/>
    <cellStyle name="Обычный 7 8 7" xfId="2780"/>
    <cellStyle name="Обычный 7 8 8" xfId="2781"/>
    <cellStyle name="Обычный 7 8 9" xfId="2782"/>
    <cellStyle name="Обычный 7 80" xfId="2783"/>
    <cellStyle name="Обычный 7 81" xfId="2784"/>
    <cellStyle name="Обычный 7 82" xfId="2785"/>
    <cellStyle name="Обычный 7 83" xfId="2786"/>
    <cellStyle name="Обычный 7 84" xfId="2787"/>
    <cellStyle name="Обычный 7 85" xfId="2788"/>
    <cellStyle name="Обычный 7 86" xfId="2789"/>
    <cellStyle name="Обычный 7 87" xfId="2790"/>
    <cellStyle name="Обычный 7 88" xfId="2791"/>
    <cellStyle name="Обычный 7 89" xfId="2792"/>
    <cellStyle name="Обычный 7 9" xfId="2793"/>
    <cellStyle name="Обычный 7 9 10" xfId="2794"/>
    <cellStyle name="Обычный 7 9 11" xfId="2795"/>
    <cellStyle name="Обычный 7 9 12" xfId="2796"/>
    <cellStyle name="Обычный 7 9 2" xfId="2797"/>
    <cellStyle name="Обычный 7 9 2 10" xfId="2798"/>
    <cellStyle name="Обычный 7 9 2 2" xfId="2799"/>
    <cellStyle name="Обычный 7 9 2 2 2" xfId="2800"/>
    <cellStyle name="Обычный 7 9 2 2 3" xfId="2801"/>
    <cellStyle name="Обычный 7 9 2 2 4" xfId="2802"/>
    <cellStyle name="Обычный 7 9 2 2 5" xfId="2803"/>
    <cellStyle name="Обычный 7 9 2 2 6" xfId="2804"/>
    <cellStyle name="Обычный 7 9 2 2 7" xfId="2805"/>
    <cellStyle name="Обычный 7 9 2 2 8" xfId="2806"/>
    <cellStyle name="Обычный 7 9 2 2 9" xfId="2807"/>
    <cellStyle name="Обычный 7 9 2 3" xfId="2808"/>
    <cellStyle name="Обычный 7 9 2 4" xfId="2809"/>
    <cellStyle name="Обычный 7 9 2 5" xfId="2810"/>
    <cellStyle name="Обычный 7 9 2 6" xfId="2811"/>
    <cellStyle name="Обычный 7 9 2 7" xfId="2812"/>
    <cellStyle name="Обычный 7 9 2 8" xfId="2813"/>
    <cellStyle name="Обычный 7 9 2 9" xfId="2814"/>
    <cellStyle name="Обычный 7 9 3" xfId="2815"/>
    <cellStyle name="Обычный 7 9 3 10" xfId="2816"/>
    <cellStyle name="Обычный 7 9 3 11" xfId="2817"/>
    <cellStyle name="Обычный 7 9 3 2" xfId="2818"/>
    <cellStyle name="Обычный 7 9 3 2 10" xfId="2819"/>
    <cellStyle name="Обычный 7 9 3 2 11" xfId="2820"/>
    <cellStyle name="Обычный 7 9 3 2 12" xfId="2821"/>
    <cellStyle name="Обычный 7 9 3 2 2" xfId="2822"/>
    <cellStyle name="Обычный 7 9 3 2 2 10" xfId="2823"/>
    <cellStyle name="Обычный 7 9 3 2 2 2" xfId="2824"/>
    <cellStyle name="Обычный 7 9 3 2 2 2 2" xfId="2825"/>
    <cellStyle name="Обычный 7 9 3 2 2 2 3" xfId="2826"/>
    <cellStyle name="Обычный 7 9 3 2 2 2 4" xfId="2827"/>
    <cellStyle name="Обычный 7 9 3 2 2 2 5" xfId="2828"/>
    <cellStyle name="Обычный 7 9 3 2 2 2 6" xfId="2829"/>
    <cellStyle name="Обычный 7 9 3 2 2 2 7" xfId="2830"/>
    <cellStyle name="Обычный 7 9 3 2 2 2 8" xfId="2831"/>
    <cellStyle name="Обычный 7 9 3 2 2 2 9" xfId="2832"/>
    <cellStyle name="Обычный 7 9 3 2 2 3" xfId="2833"/>
    <cellStyle name="Обычный 7 9 3 2 2 4" xfId="2834"/>
    <cellStyle name="Обычный 7 9 3 2 2 5" xfId="2835"/>
    <cellStyle name="Обычный 7 9 3 2 2 6" xfId="2836"/>
    <cellStyle name="Обычный 7 9 3 2 2 7" xfId="2837"/>
    <cellStyle name="Обычный 7 9 3 2 2 8" xfId="2838"/>
    <cellStyle name="Обычный 7 9 3 2 2 9" xfId="2839"/>
    <cellStyle name="Обычный 7 9 3 2 3" xfId="2840"/>
    <cellStyle name="Обычный 7 9 3 2 3 10" xfId="2841"/>
    <cellStyle name="Обычный 7 9 3 2 3 11" xfId="2842"/>
    <cellStyle name="Обычный 7 9 3 2 3 12" xfId="2843"/>
    <cellStyle name="Обычный 7 9 3 2 3 13" xfId="2844"/>
    <cellStyle name="Обычный 7 9 3 2 3 14" xfId="2845"/>
    <cellStyle name="Обычный 7 9 3 2 3 15" xfId="2846"/>
    <cellStyle name="Обычный 7 9 3 2 3 16" xfId="2847"/>
    <cellStyle name="Обычный 7 9 3 2 3 2" xfId="2848"/>
    <cellStyle name="Обычный 7 9 3 2 3 2 10" xfId="2849"/>
    <cellStyle name="Обычный 7 9 3 2 3 2 2" xfId="2850"/>
    <cellStyle name="Обычный 7 9 3 2 3 2 2 2" xfId="2851"/>
    <cellStyle name="Обычный 7 9 3 2 3 2 2 3" xfId="2852"/>
    <cellStyle name="Обычный 7 9 3 2 3 2 2 4" xfId="2853"/>
    <cellStyle name="Обычный 7 9 3 2 3 2 2 5" xfId="2854"/>
    <cellStyle name="Обычный 7 9 3 2 3 2 2 6" xfId="2855"/>
    <cellStyle name="Обычный 7 9 3 2 3 2 2 7" xfId="2856"/>
    <cellStyle name="Обычный 7 9 3 2 3 2 2 8" xfId="2857"/>
    <cellStyle name="Обычный 7 9 3 2 3 2 2 9" xfId="2858"/>
    <cellStyle name="Обычный 7 9 3 2 3 2 3" xfId="2859"/>
    <cellStyle name="Обычный 7 9 3 2 3 2 4" xfId="2860"/>
    <cellStyle name="Обычный 7 9 3 2 3 2 5" xfId="2861"/>
    <cellStyle name="Обычный 7 9 3 2 3 2 6" xfId="2862"/>
    <cellStyle name="Обычный 7 9 3 2 3 2 7" xfId="2863"/>
    <cellStyle name="Обычный 7 9 3 2 3 2 8" xfId="2864"/>
    <cellStyle name="Обычный 7 9 3 2 3 2 9" xfId="2865"/>
    <cellStyle name="Обычный 7 9 3 2 3 3" xfId="2866"/>
    <cellStyle name="Обычный 7 9 3 2 3 3 10" xfId="2867"/>
    <cellStyle name="Обычный 7 9 3 2 3 3 2" xfId="2868"/>
    <cellStyle name="Обычный 7 9 3 2 3 3 2 2" xfId="2869"/>
    <cellStyle name="Обычный 7 9 3 2 3 3 2 3" xfId="2870"/>
    <cellStyle name="Обычный 7 9 3 2 3 3 2 4" xfId="2871"/>
    <cellStyle name="Обычный 7 9 3 2 3 3 2 5" xfId="2872"/>
    <cellStyle name="Обычный 7 9 3 2 3 3 2 6" xfId="2873"/>
    <cellStyle name="Обычный 7 9 3 2 3 3 2 7" xfId="2874"/>
    <cellStyle name="Обычный 7 9 3 2 3 3 2 8" xfId="2875"/>
    <cellStyle name="Обычный 7 9 3 2 3 3 2 9" xfId="2876"/>
    <cellStyle name="Обычный 7 9 3 2 3 3 3" xfId="2877"/>
    <cellStyle name="Обычный 7 9 3 2 3 3 4" xfId="2878"/>
    <cellStyle name="Обычный 7 9 3 2 3 3 5" xfId="2879"/>
    <cellStyle name="Обычный 7 9 3 2 3 3 6" xfId="2880"/>
    <cellStyle name="Обычный 7 9 3 2 3 3 7" xfId="2881"/>
    <cellStyle name="Обычный 7 9 3 2 3 3 8" xfId="2882"/>
    <cellStyle name="Обычный 7 9 3 2 3 3 9" xfId="2883"/>
    <cellStyle name="Обычный 7 9 3 2 3 4" xfId="2884"/>
    <cellStyle name="Обычный 7 9 3 2 3 4 10" xfId="2885"/>
    <cellStyle name="Обычный 7 9 3 2 3 4 11" xfId="2886"/>
    <cellStyle name="Обычный 7 9 3 2 3 4 2" xfId="2887"/>
    <cellStyle name="Обычный 7 9 3 2 3 4 2 10" xfId="2888"/>
    <cellStyle name="Обычный 7 9 3 2 3 4 2 2" xfId="2889"/>
    <cellStyle name="Обычный 7 9 3 2 3 4 2 2 2" xfId="2890"/>
    <cellStyle name="Обычный 7 9 3 2 3 4 2 2 3" xfId="2891"/>
    <cellStyle name="Обычный 7 9 3 2 3 4 2 2 4" xfId="2892"/>
    <cellStyle name="Обычный 7 9 3 2 3 4 2 2 5" xfId="2893"/>
    <cellStyle name="Обычный 7 9 3 2 3 4 2 2 6" xfId="2894"/>
    <cellStyle name="Обычный 7 9 3 2 3 4 2 2 7" xfId="2895"/>
    <cellStyle name="Обычный 7 9 3 2 3 4 2 2 8" xfId="2896"/>
    <cellStyle name="Обычный 7 9 3 2 3 4 2 2 9" xfId="2897"/>
    <cellStyle name="Обычный 7 9 3 2 3 4 2 3" xfId="2898"/>
    <cellStyle name="Обычный 7 9 3 2 3 4 2 4" xfId="2899"/>
    <cellStyle name="Обычный 7 9 3 2 3 4 2 5" xfId="2900"/>
    <cellStyle name="Обычный 7 9 3 2 3 4 2 6" xfId="2901"/>
    <cellStyle name="Обычный 7 9 3 2 3 4 2 7" xfId="2902"/>
    <cellStyle name="Обычный 7 9 3 2 3 4 2 8" xfId="2903"/>
    <cellStyle name="Обычный 7 9 3 2 3 4 2 9" xfId="2904"/>
    <cellStyle name="Обычный 7 9 3 2 3 4 3" xfId="2905"/>
    <cellStyle name="Обычный 7 9 3 2 3 4 3 2" xfId="2906"/>
    <cellStyle name="Обычный 7 9 3 2 3 4 3 3" xfId="2907"/>
    <cellStyle name="Обычный 7 9 3 2 3 4 3 4" xfId="2908"/>
    <cellStyle name="Обычный 7 9 3 2 3 4 3 5" xfId="2909"/>
    <cellStyle name="Обычный 7 9 3 2 3 4 3 6" xfId="2910"/>
    <cellStyle name="Обычный 7 9 3 2 3 4 3 7" xfId="2911"/>
    <cellStyle name="Обычный 7 9 3 2 3 4 3 8" xfId="2912"/>
    <cellStyle name="Обычный 7 9 3 2 3 4 3 9" xfId="2913"/>
    <cellStyle name="Обычный 7 9 3 2 3 4 4" xfId="2914"/>
    <cellStyle name="Обычный 7 9 3 2 3 4 5" xfId="2915"/>
    <cellStyle name="Обычный 7 9 3 2 3 4 6" xfId="2916"/>
    <cellStyle name="Обычный 7 9 3 2 3 4 7" xfId="2917"/>
    <cellStyle name="Обычный 7 9 3 2 3 4 8" xfId="2918"/>
    <cellStyle name="Обычный 7 9 3 2 3 4 9" xfId="2919"/>
    <cellStyle name="Обычный 7 9 3 2 3 5" xfId="2920"/>
    <cellStyle name="Обычный 7 9 3 2 3 5 10" xfId="2921"/>
    <cellStyle name="Обычный 7 9 3 2 3 5 2" xfId="2922"/>
    <cellStyle name="Обычный 7 9 3 2 3 5 2 2" xfId="2923"/>
    <cellStyle name="Обычный 7 9 3 2 3 5 2 3" xfId="2924"/>
    <cellStyle name="Обычный 7 9 3 2 3 5 2 4" xfId="2925"/>
    <cellStyle name="Обычный 7 9 3 2 3 5 2 5" xfId="2926"/>
    <cellStyle name="Обычный 7 9 3 2 3 5 2 6" xfId="2927"/>
    <cellStyle name="Обычный 7 9 3 2 3 5 2 7" xfId="2928"/>
    <cellStyle name="Обычный 7 9 3 2 3 5 2 8" xfId="2929"/>
    <cellStyle name="Обычный 7 9 3 2 3 5 2 9" xfId="2930"/>
    <cellStyle name="Обычный 7 9 3 2 3 5 3" xfId="2931"/>
    <cellStyle name="Обычный 7 9 3 2 3 5 4" xfId="2932"/>
    <cellStyle name="Обычный 7 9 3 2 3 5 5" xfId="2933"/>
    <cellStyle name="Обычный 7 9 3 2 3 5 6" xfId="2934"/>
    <cellStyle name="Обычный 7 9 3 2 3 5 7" xfId="2935"/>
    <cellStyle name="Обычный 7 9 3 2 3 5 8" xfId="2936"/>
    <cellStyle name="Обычный 7 9 3 2 3 5 9" xfId="2937"/>
    <cellStyle name="Обычный 7 9 3 2 3 6" xfId="2938"/>
    <cellStyle name="Обычный 7 9 3 2 3 6 10" xfId="2939"/>
    <cellStyle name="Обычный 7 9 3 2 3 6 2" xfId="2940"/>
    <cellStyle name="Обычный 7 9 3 2 3 6 2 2" xfId="2941"/>
    <cellStyle name="Обычный 7 9 3 2 3 6 2 3" xfId="2942"/>
    <cellStyle name="Обычный 7 9 3 2 3 6 2 4" xfId="2943"/>
    <cellStyle name="Обычный 7 9 3 2 3 6 2 5" xfId="2944"/>
    <cellStyle name="Обычный 7 9 3 2 3 6 2 6" xfId="2945"/>
    <cellStyle name="Обычный 7 9 3 2 3 6 2 7" xfId="2946"/>
    <cellStyle name="Обычный 7 9 3 2 3 6 2 8" xfId="2947"/>
    <cellStyle name="Обычный 7 9 3 2 3 6 2 9" xfId="2948"/>
    <cellStyle name="Обычный 7 9 3 2 3 6 3" xfId="2949"/>
    <cellStyle name="Обычный 7 9 3 2 3 6 4" xfId="2950"/>
    <cellStyle name="Обычный 7 9 3 2 3 6 5" xfId="2951"/>
    <cellStyle name="Обычный 7 9 3 2 3 6 6" xfId="2952"/>
    <cellStyle name="Обычный 7 9 3 2 3 6 7" xfId="2953"/>
    <cellStyle name="Обычный 7 9 3 2 3 6 8" xfId="2954"/>
    <cellStyle name="Обычный 7 9 3 2 3 6 9" xfId="2955"/>
    <cellStyle name="Обычный 7 9 3 2 3 7" xfId="2956"/>
    <cellStyle name="Обычный 7 9 3 2 3 7 10" xfId="2957"/>
    <cellStyle name="Обычный 7 9 3 2 3 7 2" xfId="2958"/>
    <cellStyle name="Обычный 7 9 3 2 3 7 2 2" xfId="2959"/>
    <cellStyle name="Обычный 7 9 3 2 3 7 2 3" xfId="2960"/>
    <cellStyle name="Обычный 7 9 3 2 3 7 2 4" xfId="2961"/>
    <cellStyle name="Обычный 7 9 3 2 3 7 2 5" xfId="2962"/>
    <cellStyle name="Обычный 7 9 3 2 3 7 2 6" xfId="2963"/>
    <cellStyle name="Обычный 7 9 3 2 3 7 2 7" xfId="2964"/>
    <cellStyle name="Обычный 7 9 3 2 3 7 2 8" xfId="2965"/>
    <cellStyle name="Обычный 7 9 3 2 3 7 2 9" xfId="2966"/>
    <cellStyle name="Обычный 7 9 3 2 3 7 3" xfId="2967"/>
    <cellStyle name="Обычный 7 9 3 2 3 7 4" xfId="2968"/>
    <cellStyle name="Обычный 7 9 3 2 3 7 5" xfId="2969"/>
    <cellStyle name="Обычный 7 9 3 2 3 7 6" xfId="2970"/>
    <cellStyle name="Обычный 7 9 3 2 3 7 7" xfId="2971"/>
    <cellStyle name="Обычный 7 9 3 2 3 7 8" xfId="2972"/>
    <cellStyle name="Обычный 7 9 3 2 3 7 9" xfId="2973"/>
    <cellStyle name="Обычный 7 9 3 2 3 8" xfId="2974"/>
    <cellStyle name="Обычный 7 9 3 2 3 8 2" xfId="2975"/>
    <cellStyle name="Обычный 7 9 3 2 3 8 3" xfId="2976"/>
    <cellStyle name="Обычный 7 9 3 2 3 8 4" xfId="2977"/>
    <cellStyle name="Обычный 7 9 3 2 3 8 5" xfId="2978"/>
    <cellStyle name="Обычный 7 9 3 2 3 8 6" xfId="2979"/>
    <cellStyle name="Обычный 7 9 3 2 3 8 7" xfId="2980"/>
    <cellStyle name="Обычный 7 9 3 2 3 8 8" xfId="2981"/>
    <cellStyle name="Обычный 7 9 3 2 3 8 9" xfId="2982"/>
    <cellStyle name="Обычный 7 9 3 2 3 9" xfId="2983"/>
    <cellStyle name="Обычный 7 9 3 2 4" xfId="2984"/>
    <cellStyle name="Обычный 7 9 3 2 4 2" xfId="2985"/>
    <cellStyle name="Обычный 7 9 3 2 4 3" xfId="2986"/>
    <cellStyle name="Обычный 7 9 3 2 4 4" xfId="2987"/>
    <cellStyle name="Обычный 7 9 3 2 4 5" xfId="2988"/>
    <cellStyle name="Обычный 7 9 3 2 4 6" xfId="2989"/>
    <cellStyle name="Обычный 7 9 3 2 4 7" xfId="2990"/>
    <cellStyle name="Обычный 7 9 3 2 4 8" xfId="2991"/>
    <cellStyle name="Обычный 7 9 3 2 4 9" xfId="2992"/>
    <cellStyle name="Обычный 7 9 3 2 5" xfId="2993"/>
    <cellStyle name="Обычный 7 9 3 2 6" xfId="2994"/>
    <cellStyle name="Обычный 7 9 3 2 7" xfId="2995"/>
    <cellStyle name="Обычный 7 9 3 2 8" xfId="2996"/>
    <cellStyle name="Обычный 7 9 3 2 9" xfId="2997"/>
    <cellStyle name="Обычный 7 9 3 3" xfId="2998"/>
    <cellStyle name="Обычный 7 9 3 3 2" xfId="2999"/>
    <cellStyle name="Обычный 7 9 3 3 3" xfId="3000"/>
    <cellStyle name="Обычный 7 9 3 3 4" xfId="3001"/>
    <cellStyle name="Обычный 7 9 3 3 5" xfId="3002"/>
    <cellStyle name="Обычный 7 9 3 3 6" xfId="3003"/>
    <cellStyle name="Обычный 7 9 3 3 7" xfId="3004"/>
    <cellStyle name="Обычный 7 9 3 3 8" xfId="3005"/>
    <cellStyle name="Обычный 7 9 3 3 9" xfId="3006"/>
    <cellStyle name="Обычный 7 9 3 4" xfId="3007"/>
    <cellStyle name="Обычный 7 9 3 5" xfId="3008"/>
    <cellStyle name="Обычный 7 9 3 6" xfId="3009"/>
    <cellStyle name="Обычный 7 9 3 7" xfId="3010"/>
    <cellStyle name="Обычный 7 9 3 8" xfId="3011"/>
    <cellStyle name="Обычный 7 9 3 9" xfId="3012"/>
    <cellStyle name="Обычный 7 9 4" xfId="3013"/>
    <cellStyle name="Обычный 7 9 4 2" xfId="3014"/>
    <cellStyle name="Обычный 7 9 4 3" xfId="3015"/>
    <cellStyle name="Обычный 7 9 4 4" xfId="3016"/>
    <cellStyle name="Обычный 7 9 4 5" xfId="3017"/>
    <cellStyle name="Обычный 7 9 4 6" xfId="3018"/>
    <cellStyle name="Обычный 7 9 4 7" xfId="3019"/>
    <cellStyle name="Обычный 7 9 4 8" xfId="3020"/>
    <cellStyle name="Обычный 7 9 4 9" xfId="3021"/>
    <cellStyle name="Обычный 7 9 5" xfId="3022"/>
    <cellStyle name="Обычный 7 9 6" xfId="3023"/>
    <cellStyle name="Обычный 7 9 7" xfId="3024"/>
    <cellStyle name="Обычный 7 9 8" xfId="3025"/>
    <cellStyle name="Обычный 7 9 9" xfId="3026"/>
    <cellStyle name="Обычный 7 90" xfId="3027"/>
    <cellStyle name="Обычный 7 91" xfId="3028"/>
    <cellStyle name="Обычный 7 92" xfId="3029"/>
    <cellStyle name="Обычный 7 93" xfId="3030"/>
    <cellStyle name="Обычный 7 94" xfId="3031"/>
    <cellStyle name="Обычный 7 95" xfId="3032"/>
    <cellStyle name="Обычный 7 96" xfId="3033"/>
    <cellStyle name="Обычный 7 97" xfId="3034"/>
    <cellStyle name="Обычный 7 98" xfId="3035"/>
    <cellStyle name="Обычный 7 99" xfId="3036"/>
    <cellStyle name="Обычный 70" xfId="3037"/>
    <cellStyle name="Обычный 71" xfId="3038"/>
    <cellStyle name="Обычный 74" xfId="3039"/>
    <cellStyle name="Обычный 75" xfId="3040"/>
    <cellStyle name="Обычный 76" xfId="3041"/>
    <cellStyle name="Обычный 77" xfId="3042"/>
    <cellStyle name="Обычный 78" xfId="3043"/>
    <cellStyle name="Обычный 79" xfId="3044"/>
    <cellStyle name="Обычный 8" xfId="3045"/>
    <cellStyle name="Обычный 8 10" xfId="3046"/>
    <cellStyle name="Обычный 8 10 2" xfId="3047"/>
    <cellStyle name="Обычный 8 100" xfId="3048"/>
    <cellStyle name="Обычный 8 101" xfId="3049"/>
    <cellStyle name="Обычный 8 102" xfId="3050"/>
    <cellStyle name="Обычный 8 103" xfId="3051"/>
    <cellStyle name="Обычный 8 104" xfId="3052"/>
    <cellStyle name="Обычный 8 105" xfId="3053"/>
    <cellStyle name="Обычный 8 106" xfId="3054"/>
    <cellStyle name="Обычный 8 107" xfId="3055"/>
    <cellStyle name="Обычный 8 108" xfId="3056"/>
    <cellStyle name="Обычный 8 109" xfId="3057"/>
    <cellStyle name="Обычный 8 11" xfId="3058"/>
    <cellStyle name="Обычный 8 11 2" xfId="3059"/>
    <cellStyle name="Обычный 8 110" xfId="3060"/>
    <cellStyle name="Обычный 8 111" xfId="3061"/>
    <cellStyle name="Обычный 8 112" xfId="3062"/>
    <cellStyle name="Обычный 8 113" xfId="3063"/>
    <cellStyle name="Обычный 8 114" xfId="3064"/>
    <cellStyle name="Обычный 8 115" xfId="3065"/>
    <cellStyle name="Обычный 8 116" xfId="3066"/>
    <cellStyle name="Обычный 8 117" xfId="3067"/>
    <cellStyle name="Обычный 8 118" xfId="3068"/>
    <cellStyle name="Обычный 8 119" xfId="3069"/>
    <cellStyle name="Обычный 8 12" xfId="3070"/>
    <cellStyle name="Обычный 8 12 2" xfId="3071"/>
    <cellStyle name="Обычный 8 120" xfId="3072"/>
    <cellStyle name="Обычный 8 121" xfId="3073"/>
    <cellStyle name="Обычный 8 122" xfId="3074"/>
    <cellStyle name="Обычный 8 123" xfId="3075"/>
    <cellStyle name="Обычный 8 124" xfId="3076"/>
    <cellStyle name="Обычный 8 125" xfId="3077"/>
    <cellStyle name="Обычный 8 126" xfId="3078"/>
    <cellStyle name="Обычный 8 127" xfId="3079"/>
    <cellStyle name="Обычный 8 128" xfId="3080"/>
    <cellStyle name="Обычный 8 129" xfId="3081"/>
    <cellStyle name="Обычный 8 13" xfId="3082"/>
    <cellStyle name="Обычный 8 130" xfId="3083"/>
    <cellStyle name="Обычный 8 131" xfId="3084"/>
    <cellStyle name="Обычный 8 132" xfId="3085"/>
    <cellStyle name="Обычный 8 133" xfId="3086"/>
    <cellStyle name="Обычный 8 134" xfId="3087"/>
    <cellStyle name="Обычный 8 135" xfId="3088"/>
    <cellStyle name="Обычный 8 136" xfId="3089"/>
    <cellStyle name="Обычный 8 137" xfId="3090"/>
    <cellStyle name="Обычный 8 138" xfId="3091"/>
    <cellStyle name="Обычный 8 139" xfId="3092"/>
    <cellStyle name="Обычный 8 14" xfId="3093"/>
    <cellStyle name="Обычный 8 140" xfId="3094"/>
    <cellStyle name="Обычный 8 141" xfId="3095"/>
    <cellStyle name="Обычный 8 142" xfId="3096"/>
    <cellStyle name="Обычный 8 143" xfId="3097"/>
    <cellStyle name="Обычный 8 144" xfId="3098"/>
    <cellStyle name="Обычный 8 145" xfId="3099"/>
    <cellStyle name="Обычный 8 146" xfId="3100"/>
    <cellStyle name="Обычный 8 147" xfId="3101"/>
    <cellStyle name="Обычный 8 148" xfId="3102"/>
    <cellStyle name="Обычный 8 149" xfId="3103"/>
    <cellStyle name="Обычный 8 15" xfId="3104"/>
    <cellStyle name="Обычный 8 150" xfId="3105"/>
    <cellStyle name="Обычный 8 151" xfId="3106"/>
    <cellStyle name="Обычный 8 152" xfId="3107"/>
    <cellStyle name="Обычный 8 153" xfId="3108"/>
    <cellStyle name="Обычный 8 154" xfId="3109"/>
    <cellStyle name="Обычный 8 155" xfId="3110"/>
    <cellStyle name="Обычный 8 156" xfId="3111"/>
    <cellStyle name="Обычный 8 157" xfId="3112"/>
    <cellStyle name="Обычный 8 158" xfId="3113"/>
    <cellStyle name="Обычный 8 159" xfId="3114"/>
    <cellStyle name="Обычный 8 16" xfId="3115"/>
    <cellStyle name="Обычный 8 160" xfId="3116"/>
    <cellStyle name="Обычный 8 161" xfId="3117"/>
    <cellStyle name="Обычный 8 162" xfId="3118"/>
    <cellStyle name="Обычный 8 163" xfId="3119"/>
    <cellStyle name="Обычный 8 164" xfId="3120"/>
    <cellStyle name="Обычный 8 165" xfId="3121"/>
    <cellStyle name="Обычный 8 166" xfId="3122"/>
    <cellStyle name="Обычный 8 167" xfId="3123"/>
    <cellStyle name="Обычный 8 168" xfId="3124"/>
    <cellStyle name="Обычный 8 169" xfId="3125"/>
    <cellStyle name="Обычный 8 17" xfId="3126"/>
    <cellStyle name="Обычный 8 170" xfId="3127"/>
    <cellStyle name="Обычный 8 171" xfId="3128"/>
    <cellStyle name="Обычный 8 172" xfId="3129"/>
    <cellStyle name="Обычный 8 173" xfId="3130"/>
    <cellStyle name="Обычный 8 174" xfId="3131"/>
    <cellStyle name="Обычный 8 175" xfId="3132"/>
    <cellStyle name="Обычный 8 176" xfId="3133"/>
    <cellStyle name="Обычный 8 177" xfId="3134"/>
    <cellStyle name="Обычный 8 178" xfId="3135"/>
    <cellStyle name="Обычный 8 179" xfId="3136"/>
    <cellStyle name="Обычный 8 18" xfId="3137"/>
    <cellStyle name="Обычный 8 180" xfId="3138"/>
    <cellStyle name="Обычный 8 181" xfId="3139"/>
    <cellStyle name="Обычный 8 182" xfId="3140"/>
    <cellStyle name="Обычный 8 183" xfId="3141"/>
    <cellStyle name="Обычный 8 184" xfId="3142"/>
    <cellStyle name="Обычный 8 185" xfId="3143"/>
    <cellStyle name="Обычный 8 186" xfId="3144"/>
    <cellStyle name="Обычный 8 187" xfId="3145"/>
    <cellStyle name="Обычный 8 188" xfId="3146"/>
    <cellStyle name="Обычный 8 189" xfId="3147"/>
    <cellStyle name="Обычный 8 19" xfId="3148"/>
    <cellStyle name="Обычный 8 190" xfId="3149"/>
    <cellStyle name="Обычный 8 191" xfId="3150"/>
    <cellStyle name="Обычный 8 192" xfId="3151"/>
    <cellStyle name="Обычный 8 193" xfId="3152"/>
    <cellStyle name="Обычный 8 194" xfId="3153"/>
    <cellStyle name="Обычный 8 195" xfId="3154"/>
    <cellStyle name="Обычный 8 196" xfId="3155"/>
    <cellStyle name="Обычный 8 197" xfId="3156"/>
    <cellStyle name="Обычный 8 198" xfId="3157"/>
    <cellStyle name="Обычный 8 199" xfId="3158"/>
    <cellStyle name="Обычный 8 2" xfId="3159"/>
    <cellStyle name="Обычный 8 2 2" xfId="3160"/>
    <cellStyle name="Обычный 8 20" xfId="3161"/>
    <cellStyle name="Обычный 8 200" xfId="3162"/>
    <cellStyle name="Обычный 8 201" xfId="3163"/>
    <cellStyle name="Обычный 8 21" xfId="3164"/>
    <cellStyle name="Обычный 8 22" xfId="3165"/>
    <cellStyle name="Обычный 8 23" xfId="3166"/>
    <cellStyle name="Обычный 8 24" xfId="3167"/>
    <cellStyle name="Обычный 8 25" xfId="3168"/>
    <cellStyle name="Обычный 8 26" xfId="3169"/>
    <cellStyle name="Обычный 8 27" xfId="3170"/>
    <cellStyle name="Обычный 8 28" xfId="3171"/>
    <cellStyle name="Обычный 8 29" xfId="3172"/>
    <cellStyle name="Обычный 8 3" xfId="3173"/>
    <cellStyle name="Обычный 8 3 10" xfId="3174"/>
    <cellStyle name="Обычный 8 3 2" xfId="3175"/>
    <cellStyle name="Обычный 8 3 2 2" xfId="3176"/>
    <cellStyle name="Обычный 8 3 2 3" xfId="3177"/>
    <cellStyle name="Обычный 8 3 2 4" xfId="3178"/>
    <cellStyle name="Обычный 8 3 2 5" xfId="3179"/>
    <cellStyle name="Обычный 8 3 2 6" xfId="3180"/>
    <cellStyle name="Обычный 8 3 2 7" xfId="3181"/>
    <cellStyle name="Обычный 8 3 2 8" xfId="3182"/>
    <cellStyle name="Обычный 8 3 2 9" xfId="3183"/>
    <cellStyle name="Обычный 8 3 3" xfId="3184"/>
    <cellStyle name="Обычный 8 3 4" xfId="3185"/>
    <cellStyle name="Обычный 8 3 5" xfId="3186"/>
    <cellStyle name="Обычный 8 3 6" xfId="3187"/>
    <cellStyle name="Обычный 8 3 7" xfId="3188"/>
    <cellStyle name="Обычный 8 3 8" xfId="3189"/>
    <cellStyle name="Обычный 8 3 9" xfId="3190"/>
    <cellStyle name="Обычный 8 30" xfId="3191"/>
    <cellStyle name="Обычный 8 31" xfId="3192"/>
    <cellStyle name="Обычный 8 32" xfId="3193"/>
    <cellStyle name="Обычный 8 33" xfId="3194"/>
    <cellStyle name="Обычный 8 34" xfId="3195"/>
    <cellStyle name="Обычный 8 35" xfId="3196"/>
    <cellStyle name="Обычный 8 36" xfId="3197"/>
    <cellStyle name="Обычный 8 37" xfId="3198"/>
    <cellStyle name="Обычный 8 38" xfId="3199"/>
    <cellStyle name="Обычный 8 39" xfId="3200"/>
    <cellStyle name="Обычный 8 4" xfId="3201"/>
    <cellStyle name="Обычный 8 4 2" xfId="3202"/>
    <cellStyle name="Обычный 8 4 3" xfId="3203"/>
    <cellStyle name="Обычный 8 4 4" xfId="3204"/>
    <cellStyle name="Обычный 8 4 5" xfId="3205"/>
    <cellStyle name="Обычный 8 4 6" xfId="3206"/>
    <cellStyle name="Обычный 8 4 7" xfId="3207"/>
    <cellStyle name="Обычный 8 4 8" xfId="3208"/>
    <cellStyle name="Обычный 8 4 9" xfId="3209"/>
    <cellStyle name="Обычный 8 40" xfId="3210"/>
    <cellStyle name="Обычный 8 41" xfId="3211"/>
    <cellStyle name="Обычный 8 42" xfId="3212"/>
    <cellStyle name="Обычный 8 43" xfId="3213"/>
    <cellStyle name="Обычный 8 44" xfId="3214"/>
    <cellStyle name="Обычный 8 45" xfId="3215"/>
    <cellStyle name="Обычный 8 46" xfId="3216"/>
    <cellStyle name="Обычный 8 47" xfId="3217"/>
    <cellStyle name="Обычный 8 48" xfId="3218"/>
    <cellStyle name="Обычный 8 49" xfId="3219"/>
    <cellStyle name="Обычный 8 5" xfId="3220"/>
    <cellStyle name="Обычный 8 5 2" xfId="3221"/>
    <cellStyle name="Обычный 8 50" xfId="3222"/>
    <cellStyle name="Обычный 8 51" xfId="3223"/>
    <cellStyle name="Обычный 8 52" xfId="3224"/>
    <cellStyle name="Обычный 8 53" xfId="3225"/>
    <cellStyle name="Обычный 8 54" xfId="3226"/>
    <cellStyle name="Обычный 8 55" xfId="3227"/>
    <cellStyle name="Обычный 8 56" xfId="3228"/>
    <cellStyle name="Обычный 8 57" xfId="3229"/>
    <cellStyle name="Обычный 8 58" xfId="3230"/>
    <cellStyle name="Обычный 8 59" xfId="3231"/>
    <cellStyle name="Обычный 8 6" xfId="3232"/>
    <cellStyle name="Обычный 8 6 2" xfId="3233"/>
    <cellStyle name="Обычный 8 60" xfId="3234"/>
    <cellStyle name="Обычный 8 61" xfId="3235"/>
    <cellStyle name="Обычный 8 62" xfId="3236"/>
    <cellStyle name="Обычный 8 63" xfId="3237"/>
    <cellStyle name="Обычный 8 64" xfId="3238"/>
    <cellStyle name="Обычный 8 65" xfId="3239"/>
    <cellStyle name="Обычный 8 66" xfId="3240"/>
    <cellStyle name="Обычный 8 67" xfId="3241"/>
    <cellStyle name="Обычный 8 68" xfId="3242"/>
    <cellStyle name="Обычный 8 69" xfId="3243"/>
    <cellStyle name="Обычный 8 7" xfId="3244"/>
    <cellStyle name="Обычный 8 7 2" xfId="3245"/>
    <cellStyle name="Обычный 8 70" xfId="3246"/>
    <cellStyle name="Обычный 8 71" xfId="3247"/>
    <cellStyle name="Обычный 8 72" xfId="3248"/>
    <cellStyle name="Обычный 8 73" xfId="3249"/>
    <cellStyle name="Обычный 8 74" xfId="3250"/>
    <cellStyle name="Обычный 8 75" xfId="3251"/>
    <cellStyle name="Обычный 8 76" xfId="3252"/>
    <cellStyle name="Обычный 8 77" xfId="3253"/>
    <cellStyle name="Обычный 8 78" xfId="3254"/>
    <cellStyle name="Обычный 8 79" xfId="3255"/>
    <cellStyle name="Обычный 8 8" xfId="3256"/>
    <cellStyle name="Обычный 8 8 2" xfId="3257"/>
    <cellStyle name="Обычный 8 80" xfId="3258"/>
    <cellStyle name="Обычный 8 81" xfId="3259"/>
    <cellStyle name="Обычный 8 82" xfId="3260"/>
    <cellStyle name="Обычный 8 83" xfId="3261"/>
    <cellStyle name="Обычный 8 84" xfId="3262"/>
    <cellStyle name="Обычный 8 85" xfId="3263"/>
    <cellStyle name="Обычный 8 86" xfId="3264"/>
    <cellStyle name="Обычный 8 87" xfId="3265"/>
    <cellStyle name="Обычный 8 88" xfId="3266"/>
    <cellStyle name="Обычный 8 89" xfId="3267"/>
    <cellStyle name="Обычный 8 9" xfId="3268"/>
    <cellStyle name="Обычный 8 9 2" xfId="3269"/>
    <cellStyle name="Обычный 8 90" xfId="3270"/>
    <cellStyle name="Обычный 8 91" xfId="3271"/>
    <cellStyle name="Обычный 8 92" xfId="3272"/>
    <cellStyle name="Обычный 8 93" xfId="3273"/>
    <cellStyle name="Обычный 8 94" xfId="3274"/>
    <cellStyle name="Обычный 8 95" xfId="3275"/>
    <cellStyle name="Обычный 8 96" xfId="3276"/>
    <cellStyle name="Обычный 8 97" xfId="3277"/>
    <cellStyle name="Обычный 8 98" xfId="3278"/>
    <cellStyle name="Обычный 8 99" xfId="3279"/>
    <cellStyle name="Обычный 80" xfId="3280"/>
    <cellStyle name="Обычный 81" xfId="3281"/>
    <cellStyle name="Обычный 82" xfId="3282"/>
    <cellStyle name="Обычный 83" xfId="3283"/>
    <cellStyle name="Обычный 84" xfId="3284"/>
    <cellStyle name="Обычный 85" xfId="3285"/>
    <cellStyle name="Обычный 86" xfId="3286"/>
    <cellStyle name="Обычный 87" xfId="3287"/>
    <cellStyle name="Обычный 88" xfId="3288"/>
    <cellStyle name="Обычный 89" xfId="3289"/>
    <cellStyle name="Обычный 9" xfId="3290"/>
    <cellStyle name="Обычный 9 10" xfId="3291"/>
    <cellStyle name="Обычный 9 100" xfId="3292"/>
    <cellStyle name="Обычный 9 101" xfId="3293"/>
    <cellStyle name="Обычный 9 102" xfId="3294"/>
    <cellStyle name="Обычный 9 103" xfId="3295"/>
    <cellStyle name="Обычный 9 104" xfId="3296"/>
    <cellStyle name="Обычный 9 105" xfId="3297"/>
    <cellStyle name="Обычный 9 106" xfId="3298"/>
    <cellStyle name="Обычный 9 107" xfId="3299"/>
    <cellStyle name="Обычный 9 108" xfId="3300"/>
    <cellStyle name="Обычный 9 109" xfId="3301"/>
    <cellStyle name="Обычный 9 11" xfId="3302"/>
    <cellStyle name="Обычный 9 110" xfId="3303"/>
    <cellStyle name="Обычный 9 111" xfId="3304"/>
    <cellStyle name="Обычный 9 112" xfId="3305"/>
    <cellStyle name="Обычный 9 113" xfId="3306"/>
    <cellStyle name="Обычный 9 114" xfId="3307"/>
    <cellStyle name="Обычный 9 115" xfId="3308"/>
    <cellStyle name="Обычный 9 116" xfId="3309"/>
    <cellStyle name="Обычный 9 117" xfId="3310"/>
    <cellStyle name="Обычный 9 118" xfId="3311"/>
    <cellStyle name="Обычный 9 119" xfId="3312"/>
    <cellStyle name="Обычный 9 12" xfId="3313"/>
    <cellStyle name="Обычный 9 120" xfId="3314"/>
    <cellStyle name="Обычный 9 121" xfId="3315"/>
    <cellStyle name="Обычный 9 122" xfId="3316"/>
    <cellStyle name="Обычный 9 123" xfId="3317"/>
    <cellStyle name="Обычный 9 124" xfId="3318"/>
    <cellStyle name="Обычный 9 125" xfId="3319"/>
    <cellStyle name="Обычный 9 126" xfId="3320"/>
    <cellStyle name="Обычный 9 127" xfId="3321"/>
    <cellStyle name="Обычный 9 128" xfId="3322"/>
    <cellStyle name="Обычный 9 129" xfId="3323"/>
    <cellStyle name="Обычный 9 13" xfId="3324"/>
    <cellStyle name="Обычный 9 130" xfId="3325"/>
    <cellStyle name="Обычный 9 131" xfId="3326"/>
    <cellStyle name="Обычный 9 132" xfId="3327"/>
    <cellStyle name="Обычный 9 133" xfId="3328"/>
    <cellStyle name="Обычный 9 134" xfId="3329"/>
    <cellStyle name="Обычный 9 135" xfId="3330"/>
    <cellStyle name="Обычный 9 136" xfId="3331"/>
    <cellStyle name="Обычный 9 137" xfId="3332"/>
    <cellStyle name="Обычный 9 138" xfId="3333"/>
    <cellStyle name="Обычный 9 139" xfId="3334"/>
    <cellStyle name="Обычный 9 14" xfId="3335"/>
    <cellStyle name="Обычный 9 140" xfId="3336"/>
    <cellStyle name="Обычный 9 141" xfId="3337"/>
    <cellStyle name="Обычный 9 142" xfId="3338"/>
    <cellStyle name="Обычный 9 143" xfId="3339"/>
    <cellStyle name="Обычный 9 144" xfId="3340"/>
    <cellStyle name="Обычный 9 145" xfId="3341"/>
    <cellStyle name="Обычный 9 146" xfId="3342"/>
    <cellStyle name="Обычный 9 147" xfId="3343"/>
    <cellStyle name="Обычный 9 148" xfId="3344"/>
    <cellStyle name="Обычный 9 149" xfId="3345"/>
    <cellStyle name="Обычный 9 15" xfId="3346"/>
    <cellStyle name="Обычный 9 150" xfId="3347"/>
    <cellStyle name="Обычный 9 151" xfId="3348"/>
    <cellStyle name="Обычный 9 152" xfId="3349"/>
    <cellStyle name="Обычный 9 153" xfId="3350"/>
    <cellStyle name="Обычный 9 154" xfId="3351"/>
    <cellStyle name="Обычный 9 155" xfId="3352"/>
    <cellStyle name="Обычный 9 156" xfId="3353"/>
    <cellStyle name="Обычный 9 157" xfId="3354"/>
    <cellStyle name="Обычный 9 158" xfId="3355"/>
    <cellStyle name="Обычный 9 159" xfId="3356"/>
    <cellStyle name="Обычный 9 16" xfId="3357"/>
    <cellStyle name="Обычный 9 160" xfId="3358"/>
    <cellStyle name="Обычный 9 161" xfId="3359"/>
    <cellStyle name="Обычный 9 162" xfId="3360"/>
    <cellStyle name="Обычный 9 163" xfId="3361"/>
    <cellStyle name="Обычный 9 164" xfId="3362"/>
    <cellStyle name="Обычный 9 165" xfId="3363"/>
    <cellStyle name="Обычный 9 166" xfId="3364"/>
    <cellStyle name="Обычный 9 167" xfId="3365"/>
    <cellStyle name="Обычный 9 168" xfId="3366"/>
    <cellStyle name="Обычный 9 169" xfId="3367"/>
    <cellStyle name="Обычный 9 17" xfId="3368"/>
    <cellStyle name="Обычный 9 170" xfId="3369"/>
    <cellStyle name="Обычный 9 171" xfId="3370"/>
    <cellStyle name="Обычный 9 172" xfId="3371"/>
    <cellStyle name="Обычный 9 173" xfId="3372"/>
    <cellStyle name="Обычный 9 174" xfId="3373"/>
    <cellStyle name="Обычный 9 175" xfId="3374"/>
    <cellStyle name="Обычный 9 176" xfId="3375"/>
    <cellStyle name="Обычный 9 177" xfId="3376"/>
    <cellStyle name="Обычный 9 178" xfId="3377"/>
    <cellStyle name="Обычный 9 179" xfId="3378"/>
    <cellStyle name="Обычный 9 18" xfId="3379"/>
    <cellStyle name="Обычный 9 180" xfId="3380"/>
    <cellStyle name="Обычный 9 181" xfId="3381"/>
    <cellStyle name="Обычный 9 182" xfId="3382"/>
    <cellStyle name="Обычный 9 183" xfId="3383"/>
    <cellStyle name="Обычный 9 184" xfId="3384"/>
    <cellStyle name="Обычный 9 185" xfId="3385"/>
    <cellStyle name="Обычный 9 186" xfId="3386"/>
    <cellStyle name="Обычный 9 187" xfId="3387"/>
    <cellStyle name="Обычный 9 188" xfId="3388"/>
    <cellStyle name="Обычный 9 189" xfId="3389"/>
    <cellStyle name="Обычный 9 19" xfId="3390"/>
    <cellStyle name="Обычный 9 190" xfId="3391"/>
    <cellStyle name="Обычный 9 191" xfId="3392"/>
    <cellStyle name="Обычный 9 192" xfId="3393"/>
    <cellStyle name="Обычный 9 193" xfId="3394"/>
    <cellStyle name="Обычный 9 194" xfId="3395"/>
    <cellStyle name="Обычный 9 195" xfId="3396"/>
    <cellStyle name="Обычный 9 196" xfId="3397"/>
    <cellStyle name="Обычный 9 197" xfId="3398"/>
    <cellStyle name="Обычный 9 198" xfId="3399"/>
    <cellStyle name="Обычный 9 199" xfId="3400"/>
    <cellStyle name="Обычный 9 2" xfId="3401"/>
    <cellStyle name="Обычный 9 2 2" xfId="3402"/>
    <cellStyle name="Обычный 9 20" xfId="3403"/>
    <cellStyle name="Обычный 9 200" xfId="3404"/>
    <cellStyle name="Обычный 9 201" xfId="3405"/>
    <cellStyle name="Обычный 9 21" xfId="3406"/>
    <cellStyle name="Обычный 9 22" xfId="3407"/>
    <cellStyle name="Обычный 9 23" xfId="3408"/>
    <cellStyle name="Обычный 9 24" xfId="3409"/>
    <cellStyle name="Обычный 9 25" xfId="3410"/>
    <cellStyle name="Обычный 9 26" xfId="3411"/>
    <cellStyle name="Обычный 9 27" xfId="3412"/>
    <cellStyle name="Обычный 9 28" xfId="3413"/>
    <cellStyle name="Обычный 9 29" xfId="3414"/>
    <cellStyle name="Обычный 9 3" xfId="3415"/>
    <cellStyle name="Обычный 9 30" xfId="3416"/>
    <cellStyle name="Обычный 9 31" xfId="3417"/>
    <cellStyle name="Обычный 9 32" xfId="3418"/>
    <cellStyle name="Обычный 9 33" xfId="3419"/>
    <cellStyle name="Обычный 9 34" xfId="3420"/>
    <cellStyle name="Обычный 9 35" xfId="3421"/>
    <cellStyle name="Обычный 9 36" xfId="3422"/>
    <cellStyle name="Обычный 9 37" xfId="3423"/>
    <cellStyle name="Обычный 9 38" xfId="3424"/>
    <cellStyle name="Обычный 9 39" xfId="3425"/>
    <cellStyle name="Обычный 9 4" xfId="3426"/>
    <cellStyle name="Обычный 9 40" xfId="3427"/>
    <cellStyle name="Обычный 9 41" xfId="3428"/>
    <cellStyle name="Обычный 9 42" xfId="3429"/>
    <cellStyle name="Обычный 9 43" xfId="3430"/>
    <cellStyle name="Обычный 9 44" xfId="3431"/>
    <cellStyle name="Обычный 9 45" xfId="3432"/>
    <cellStyle name="Обычный 9 46" xfId="3433"/>
    <cellStyle name="Обычный 9 47" xfId="3434"/>
    <cellStyle name="Обычный 9 48" xfId="3435"/>
    <cellStyle name="Обычный 9 49" xfId="3436"/>
    <cellStyle name="Обычный 9 5" xfId="3437"/>
    <cellStyle name="Обычный 9 50" xfId="3438"/>
    <cellStyle name="Обычный 9 51" xfId="3439"/>
    <cellStyle name="Обычный 9 52" xfId="3440"/>
    <cellStyle name="Обычный 9 53" xfId="3441"/>
    <cellStyle name="Обычный 9 54" xfId="3442"/>
    <cellStyle name="Обычный 9 55" xfId="3443"/>
    <cellStyle name="Обычный 9 56" xfId="3444"/>
    <cellStyle name="Обычный 9 57" xfId="3445"/>
    <cellStyle name="Обычный 9 58" xfId="3446"/>
    <cellStyle name="Обычный 9 59" xfId="3447"/>
    <cellStyle name="Обычный 9 6" xfId="3448"/>
    <cellStyle name="Обычный 9 60" xfId="3449"/>
    <cellStyle name="Обычный 9 61" xfId="3450"/>
    <cellStyle name="Обычный 9 62" xfId="3451"/>
    <cellStyle name="Обычный 9 63" xfId="3452"/>
    <cellStyle name="Обычный 9 64" xfId="3453"/>
    <cellStyle name="Обычный 9 65" xfId="3454"/>
    <cellStyle name="Обычный 9 66" xfId="3455"/>
    <cellStyle name="Обычный 9 67" xfId="3456"/>
    <cellStyle name="Обычный 9 68" xfId="3457"/>
    <cellStyle name="Обычный 9 69" xfId="3458"/>
    <cellStyle name="Обычный 9 7" xfId="3459"/>
    <cellStyle name="Обычный 9 70" xfId="3460"/>
    <cellStyle name="Обычный 9 71" xfId="3461"/>
    <cellStyle name="Обычный 9 72" xfId="3462"/>
    <cellStyle name="Обычный 9 73" xfId="3463"/>
    <cellStyle name="Обычный 9 74" xfId="3464"/>
    <cellStyle name="Обычный 9 75" xfId="3465"/>
    <cellStyle name="Обычный 9 76" xfId="3466"/>
    <cellStyle name="Обычный 9 77" xfId="3467"/>
    <cellStyle name="Обычный 9 78" xfId="3468"/>
    <cellStyle name="Обычный 9 79" xfId="3469"/>
    <cellStyle name="Обычный 9 8" xfId="3470"/>
    <cellStyle name="Обычный 9 80" xfId="3471"/>
    <cellStyle name="Обычный 9 81" xfId="3472"/>
    <cellStyle name="Обычный 9 82" xfId="3473"/>
    <cellStyle name="Обычный 9 83" xfId="3474"/>
    <cellStyle name="Обычный 9 84" xfId="3475"/>
    <cellStyle name="Обычный 9 85" xfId="3476"/>
    <cellStyle name="Обычный 9 86" xfId="3477"/>
    <cellStyle name="Обычный 9 87" xfId="3478"/>
    <cellStyle name="Обычный 9 88" xfId="3479"/>
    <cellStyle name="Обычный 9 89" xfId="3480"/>
    <cellStyle name="Обычный 9 9" xfId="3481"/>
    <cellStyle name="Обычный 9 90" xfId="3482"/>
    <cellStyle name="Обычный 9 91" xfId="3483"/>
    <cellStyle name="Обычный 9 92" xfId="3484"/>
    <cellStyle name="Обычный 9 93" xfId="3485"/>
    <cellStyle name="Обычный 9 94" xfId="3486"/>
    <cellStyle name="Обычный 9 95" xfId="3487"/>
    <cellStyle name="Обычный 9 96" xfId="3488"/>
    <cellStyle name="Обычный 9 97" xfId="3489"/>
    <cellStyle name="Обычный 9 98" xfId="3490"/>
    <cellStyle name="Обычный 9 99" xfId="3491"/>
    <cellStyle name="Обычный 90" xfId="3492"/>
    <cellStyle name="Обычный 93" xfId="3493"/>
    <cellStyle name="Обычный 94" xfId="3494"/>
    <cellStyle name="Обычный 95" xfId="3495"/>
    <cellStyle name="Обычный 96" xfId="3496"/>
    <cellStyle name="Обычный 97" xfId="3497"/>
    <cellStyle name="Обычный 98" xfId="3498"/>
    <cellStyle name="Обычный 99" xfId="3499"/>
    <cellStyle name="Процентный" xfId="4643" builtinId="5"/>
    <cellStyle name="Процентный 2" xfId="3500"/>
    <cellStyle name="Процентный 2 2" xfId="3501"/>
    <cellStyle name="Процентный 2 2 2" xfId="3502"/>
    <cellStyle name="Процентный 2 3" xfId="3503"/>
    <cellStyle name="Процентный 3" xfId="3504"/>
    <cellStyle name="Процентный 3 2" xfId="3505"/>
    <cellStyle name="Процентный 4" xfId="3506"/>
    <cellStyle name="Стиль 1" xfId="3507"/>
    <cellStyle name="Стиль 1 2" xfId="3508"/>
    <cellStyle name="Тысячи [0]_Число" xfId="3509"/>
    <cellStyle name="Тысячи_Число" xfId="3510"/>
    <cellStyle name="Финансовый [0] 2" xfId="3511"/>
    <cellStyle name="Финансовый [0] 2 2" xfId="3512"/>
    <cellStyle name="Финансовый 10" xfId="3513"/>
    <cellStyle name="Финансовый 10 10" xfId="3514"/>
    <cellStyle name="Финансовый 10 2" xfId="3515"/>
    <cellStyle name="Финансовый 10 2 2" xfId="3516"/>
    <cellStyle name="Финансовый 10 2 3" xfId="3517"/>
    <cellStyle name="Финансовый 10 2 4" xfId="3518"/>
    <cellStyle name="Финансовый 10 2 5" xfId="3519"/>
    <cellStyle name="Финансовый 10 2 6" xfId="3520"/>
    <cellStyle name="Финансовый 10 2 7" xfId="3521"/>
    <cellStyle name="Финансовый 10 2 8" xfId="3522"/>
    <cellStyle name="Финансовый 10 2 9" xfId="3523"/>
    <cellStyle name="Финансовый 10 3" xfId="3524"/>
    <cellStyle name="Финансовый 10 4" xfId="3525"/>
    <cellStyle name="Финансовый 10 5" xfId="3526"/>
    <cellStyle name="Финансовый 10 6" xfId="3527"/>
    <cellStyle name="Финансовый 10 7" xfId="3528"/>
    <cellStyle name="Финансовый 10 8" xfId="3529"/>
    <cellStyle name="Финансовый 10 9" xfId="3530"/>
    <cellStyle name="Финансовый 11" xfId="3531"/>
    <cellStyle name="Финансовый 11 10" xfId="3532"/>
    <cellStyle name="Финансовый 11 2" xfId="3533"/>
    <cellStyle name="Финансовый 11 2 2" xfId="3534"/>
    <cellStyle name="Финансовый 11 2 3" xfId="3535"/>
    <cellStyle name="Финансовый 11 2 4" xfId="3536"/>
    <cellStyle name="Финансовый 11 2 5" xfId="3537"/>
    <cellStyle name="Финансовый 11 2 6" xfId="3538"/>
    <cellStyle name="Финансовый 11 2 7" xfId="3539"/>
    <cellStyle name="Финансовый 11 2 8" xfId="3540"/>
    <cellStyle name="Финансовый 11 2 9" xfId="3541"/>
    <cellStyle name="Финансовый 11 3" xfId="3542"/>
    <cellStyle name="Финансовый 11 4" xfId="3543"/>
    <cellStyle name="Финансовый 11 5" xfId="3544"/>
    <cellStyle name="Финансовый 11 6" xfId="3545"/>
    <cellStyle name="Финансовый 11 7" xfId="3546"/>
    <cellStyle name="Финансовый 11 8" xfId="3547"/>
    <cellStyle name="Финансовый 11 9" xfId="3548"/>
    <cellStyle name="Финансовый 2" xfId="3549"/>
    <cellStyle name="Финансовый 2 2" xfId="3550"/>
    <cellStyle name="Финансовый 2 2 2" xfId="3551"/>
    <cellStyle name="Финансовый 2 2 2 2" xfId="3552"/>
    <cellStyle name="Финансовый 2 2 3" xfId="3553"/>
    <cellStyle name="Финансовый 2 3" xfId="3554"/>
    <cellStyle name="Финансовый 2 3 2" xfId="3555"/>
    <cellStyle name="Финансовый 2 4" xfId="3556"/>
    <cellStyle name="Финансовый 2 5" xfId="3557"/>
    <cellStyle name="Финансовый 2 6" xfId="3558"/>
    <cellStyle name="Финансовый 3" xfId="3559"/>
    <cellStyle name="Финансовый 3 10" xfId="3560"/>
    <cellStyle name="Финансовый 3 11" xfId="3561"/>
    <cellStyle name="Финансовый 3 12" xfId="3562"/>
    <cellStyle name="Финансовый 3 2" xfId="3563"/>
    <cellStyle name="Финансовый 3 2 10" xfId="3564"/>
    <cellStyle name="Финансовый 3 2 10 2" xfId="3565"/>
    <cellStyle name="Финансовый 3 2 10 3" xfId="3566"/>
    <cellStyle name="Финансовый 3 2 10 4" xfId="3567"/>
    <cellStyle name="Финансовый 3 2 10 5" xfId="3568"/>
    <cellStyle name="Финансовый 3 2 10 6" xfId="3569"/>
    <cellStyle name="Финансовый 3 2 10 7" xfId="3570"/>
    <cellStyle name="Финансовый 3 2 10 8" xfId="3571"/>
    <cellStyle name="Финансовый 3 2 10 9" xfId="3572"/>
    <cellStyle name="Финансовый 3 2 11" xfId="3573"/>
    <cellStyle name="Финансовый 3 2 12" xfId="3574"/>
    <cellStyle name="Финансовый 3 2 13" xfId="3575"/>
    <cellStyle name="Финансовый 3 2 14" xfId="3576"/>
    <cellStyle name="Финансовый 3 2 15" xfId="3577"/>
    <cellStyle name="Финансовый 3 2 16" xfId="3578"/>
    <cellStyle name="Финансовый 3 2 17" xfId="3579"/>
    <cellStyle name="Финансовый 3 2 18" xfId="3580"/>
    <cellStyle name="Финансовый 3 2 2" xfId="3581"/>
    <cellStyle name="Финансовый 3 2 2 10" xfId="3582"/>
    <cellStyle name="Финансовый 3 2 2 11" xfId="3583"/>
    <cellStyle name="Финансовый 3 2 2 2" xfId="3584"/>
    <cellStyle name="Финансовый 3 2 2 2 10" xfId="3585"/>
    <cellStyle name="Финансовый 3 2 2 2 2" xfId="3586"/>
    <cellStyle name="Финансовый 3 2 2 2 2 2" xfId="3587"/>
    <cellStyle name="Финансовый 3 2 2 2 2 3" xfId="3588"/>
    <cellStyle name="Финансовый 3 2 2 2 2 4" xfId="3589"/>
    <cellStyle name="Финансовый 3 2 2 2 2 5" xfId="3590"/>
    <cellStyle name="Финансовый 3 2 2 2 2 6" xfId="3591"/>
    <cellStyle name="Финансовый 3 2 2 2 2 7" xfId="3592"/>
    <cellStyle name="Финансовый 3 2 2 2 2 8" xfId="3593"/>
    <cellStyle name="Финансовый 3 2 2 2 2 9" xfId="3594"/>
    <cellStyle name="Финансовый 3 2 2 2 3" xfId="3595"/>
    <cellStyle name="Финансовый 3 2 2 2 4" xfId="3596"/>
    <cellStyle name="Финансовый 3 2 2 2 5" xfId="3597"/>
    <cellStyle name="Финансовый 3 2 2 2 6" xfId="3598"/>
    <cellStyle name="Финансовый 3 2 2 2 7" xfId="3599"/>
    <cellStyle name="Финансовый 3 2 2 2 8" xfId="3600"/>
    <cellStyle name="Финансовый 3 2 2 2 9" xfId="3601"/>
    <cellStyle name="Финансовый 3 2 2 3" xfId="3602"/>
    <cellStyle name="Финансовый 3 2 2 3 2" xfId="3603"/>
    <cellStyle name="Финансовый 3 2 2 3 3" xfId="3604"/>
    <cellStyle name="Финансовый 3 2 2 3 4" xfId="3605"/>
    <cellStyle name="Финансовый 3 2 2 3 5" xfId="3606"/>
    <cellStyle name="Финансовый 3 2 2 3 6" xfId="3607"/>
    <cellStyle name="Финансовый 3 2 2 3 7" xfId="3608"/>
    <cellStyle name="Финансовый 3 2 2 3 8" xfId="3609"/>
    <cellStyle name="Финансовый 3 2 2 3 9" xfId="3610"/>
    <cellStyle name="Финансовый 3 2 2 4" xfId="3611"/>
    <cellStyle name="Финансовый 3 2 2 5" xfId="3612"/>
    <cellStyle name="Финансовый 3 2 2 6" xfId="3613"/>
    <cellStyle name="Финансовый 3 2 2 7" xfId="3614"/>
    <cellStyle name="Финансовый 3 2 2 8" xfId="3615"/>
    <cellStyle name="Финансовый 3 2 2 9" xfId="3616"/>
    <cellStyle name="Финансовый 3 2 3" xfId="3617"/>
    <cellStyle name="Финансовый 3 2 3 10" xfId="3618"/>
    <cellStyle name="Финансовый 3 2 3 2" xfId="3619"/>
    <cellStyle name="Финансовый 3 2 3 2 2" xfId="3620"/>
    <cellStyle name="Финансовый 3 2 3 2 3" xfId="3621"/>
    <cellStyle name="Финансовый 3 2 3 2 4" xfId="3622"/>
    <cellStyle name="Финансовый 3 2 3 2 5" xfId="3623"/>
    <cellStyle name="Финансовый 3 2 3 2 6" xfId="3624"/>
    <cellStyle name="Финансовый 3 2 3 2 7" xfId="3625"/>
    <cellStyle name="Финансовый 3 2 3 2 8" xfId="3626"/>
    <cellStyle name="Финансовый 3 2 3 2 9" xfId="3627"/>
    <cellStyle name="Финансовый 3 2 3 3" xfId="3628"/>
    <cellStyle name="Финансовый 3 2 3 4" xfId="3629"/>
    <cellStyle name="Финансовый 3 2 3 5" xfId="3630"/>
    <cellStyle name="Финансовый 3 2 3 6" xfId="3631"/>
    <cellStyle name="Финансовый 3 2 3 7" xfId="3632"/>
    <cellStyle name="Финансовый 3 2 3 8" xfId="3633"/>
    <cellStyle name="Финансовый 3 2 3 9" xfId="3634"/>
    <cellStyle name="Финансовый 3 2 4" xfId="3635"/>
    <cellStyle name="Финансовый 3 2 4 10" xfId="3636"/>
    <cellStyle name="Финансовый 3 2 4 2" xfId="3637"/>
    <cellStyle name="Финансовый 3 2 4 2 2" xfId="3638"/>
    <cellStyle name="Финансовый 3 2 4 2 3" xfId="3639"/>
    <cellStyle name="Финансовый 3 2 4 2 4" xfId="3640"/>
    <cellStyle name="Финансовый 3 2 4 2 5" xfId="3641"/>
    <cellStyle name="Финансовый 3 2 4 2 6" xfId="3642"/>
    <cellStyle name="Финансовый 3 2 4 2 7" xfId="3643"/>
    <cellStyle name="Финансовый 3 2 4 2 8" xfId="3644"/>
    <cellStyle name="Финансовый 3 2 4 2 9" xfId="3645"/>
    <cellStyle name="Финансовый 3 2 4 3" xfId="3646"/>
    <cellStyle name="Финансовый 3 2 4 4" xfId="3647"/>
    <cellStyle name="Финансовый 3 2 4 5" xfId="3648"/>
    <cellStyle name="Финансовый 3 2 4 6" xfId="3649"/>
    <cellStyle name="Финансовый 3 2 4 7" xfId="3650"/>
    <cellStyle name="Финансовый 3 2 4 8" xfId="3651"/>
    <cellStyle name="Финансовый 3 2 4 9" xfId="3652"/>
    <cellStyle name="Финансовый 3 2 5" xfId="3653"/>
    <cellStyle name="Финансовый 3 2 5 10" xfId="3654"/>
    <cellStyle name="Финансовый 3 2 5 2" xfId="3655"/>
    <cellStyle name="Финансовый 3 2 5 2 2" xfId="3656"/>
    <cellStyle name="Финансовый 3 2 5 2 3" xfId="3657"/>
    <cellStyle name="Финансовый 3 2 5 2 4" xfId="3658"/>
    <cellStyle name="Финансовый 3 2 5 2 5" xfId="3659"/>
    <cellStyle name="Финансовый 3 2 5 2 6" xfId="3660"/>
    <cellStyle name="Финансовый 3 2 5 2 7" xfId="3661"/>
    <cellStyle name="Финансовый 3 2 5 2 8" xfId="3662"/>
    <cellStyle name="Финансовый 3 2 5 2 9" xfId="3663"/>
    <cellStyle name="Финансовый 3 2 5 3" xfId="3664"/>
    <cellStyle name="Финансовый 3 2 5 4" xfId="3665"/>
    <cellStyle name="Финансовый 3 2 5 5" xfId="3666"/>
    <cellStyle name="Финансовый 3 2 5 6" xfId="3667"/>
    <cellStyle name="Финансовый 3 2 5 7" xfId="3668"/>
    <cellStyle name="Финансовый 3 2 5 8" xfId="3669"/>
    <cellStyle name="Финансовый 3 2 5 9" xfId="3670"/>
    <cellStyle name="Финансовый 3 2 6" xfId="3671"/>
    <cellStyle name="Финансовый 3 2 6 10" xfId="3672"/>
    <cellStyle name="Финансовый 3 2 6 2" xfId="3673"/>
    <cellStyle name="Финансовый 3 2 6 2 2" xfId="3674"/>
    <cellStyle name="Финансовый 3 2 6 2 3" xfId="3675"/>
    <cellStyle name="Финансовый 3 2 6 2 4" xfId="3676"/>
    <cellStyle name="Финансовый 3 2 6 2 5" xfId="3677"/>
    <cellStyle name="Финансовый 3 2 6 2 6" xfId="3678"/>
    <cellStyle name="Финансовый 3 2 6 2 7" xfId="3679"/>
    <cellStyle name="Финансовый 3 2 6 2 8" xfId="3680"/>
    <cellStyle name="Финансовый 3 2 6 2 9" xfId="3681"/>
    <cellStyle name="Финансовый 3 2 6 3" xfId="3682"/>
    <cellStyle name="Финансовый 3 2 6 4" xfId="3683"/>
    <cellStyle name="Финансовый 3 2 6 5" xfId="3684"/>
    <cellStyle name="Финансовый 3 2 6 6" xfId="3685"/>
    <cellStyle name="Финансовый 3 2 6 7" xfId="3686"/>
    <cellStyle name="Финансовый 3 2 6 8" xfId="3687"/>
    <cellStyle name="Финансовый 3 2 6 9" xfId="3688"/>
    <cellStyle name="Финансовый 3 2 7" xfId="3689"/>
    <cellStyle name="Финансовый 3 2 7 10" xfId="3690"/>
    <cellStyle name="Финансовый 3 2 7 2" xfId="3691"/>
    <cellStyle name="Финансовый 3 2 7 2 2" xfId="3692"/>
    <cellStyle name="Финансовый 3 2 7 2 3" xfId="3693"/>
    <cellStyle name="Финансовый 3 2 7 2 4" xfId="3694"/>
    <cellStyle name="Финансовый 3 2 7 2 5" xfId="3695"/>
    <cellStyle name="Финансовый 3 2 7 2 6" xfId="3696"/>
    <cellStyle name="Финансовый 3 2 7 2 7" xfId="3697"/>
    <cellStyle name="Финансовый 3 2 7 2 8" xfId="3698"/>
    <cellStyle name="Финансовый 3 2 7 2 9" xfId="3699"/>
    <cellStyle name="Финансовый 3 2 7 3" xfId="3700"/>
    <cellStyle name="Финансовый 3 2 7 4" xfId="3701"/>
    <cellStyle name="Финансовый 3 2 7 5" xfId="3702"/>
    <cellStyle name="Финансовый 3 2 7 6" xfId="3703"/>
    <cellStyle name="Финансовый 3 2 7 7" xfId="3704"/>
    <cellStyle name="Финансовый 3 2 7 8" xfId="3705"/>
    <cellStyle name="Финансовый 3 2 7 9" xfId="3706"/>
    <cellStyle name="Финансовый 3 2 8" xfId="3707"/>
    <cellStyle name="Финансовый 3 2 8 10" xfId="3708"/>
    <cellStyle name="Финансовый 3 2 8 11" xfId="3709"/>
    <cellStyle name="Финансовый 3 2 8 12" xfId="3710"/>
    <cellStyle name="Финансовый 3 2 8 2" xfId="3711"/>
    <cellStyle name="Финансовый 3 2 8 2 10" xfId="3712"/>
    <cellStyle name="Финансовый 3 2 8 2 2" xfId="3713"/>
    <cellStyle name="Финансовый 3 2 8 2 2 2" xfId="3714"/>
    <cellStyle name="Финансовый 3 2 8 2 2 3" xfId="3715"/>
    <cellStyle name="Финансовый 3 2 8 2 2 4" xfId="3716"/>
    <cellStyle name="Финансовый 3 2 8 2 2 5" xfId="3717"/>
    <cellStyle name="Финансовый 3 2 8 2 2 6" xfId="3718"/>
    <cellStyle name="Финансовый 3 2 8 2 2 7" xfId="3719"/>
    <cellStyle name="Финансовый 3 2 8 2 2 8" xfId="3720"/>
    <cellStyle name="Финансовый 3 2 8 2 2 9" xfId="3721"/>
    <cellStyle name="Финансовый 3 2 8 2 3" xfId="3722"/>
    <cellStyle name="Финансовый 3 2 8 2 4" xfId="3723"/>
    <cellStyle name="Финансовый 3 2 8 2 5" xfId="3724"/>
    <cellStyle name="Финансовый 3 2 8 2 6" xfId="3725"/>
    <cellStyle name="Финансовый 3 2 8 2 7" xfId="3726"/>
    <cellStyle name="Финансовый 3 2 8 2 8" xfId="3727"/>
    <cellStyle name="Финансовый 3 2 8 2 9" xfId="3728"/>
    <cellStyle name="Финансовый 3 2 8 3" xfId="3729"/>
    <cellStyle name="Финансовый 3 2 8 3 10" xfId="3730"/>
    <cellStyle name="Финансовый 3 2 8 3 2" xfId="3731"/>
    <cellStyle name="Финансовый 3 2 8 3 2 2" xfId="3732"/>
    <cellStyle name="Финансовый 3 2 8 3 2 3" xfId="3733"/>
    <cellStyle name="Финансовый 3 2 8 3 2 4" xfId="3734"/>
    <cellStyle name="Финансовый 3 2 8 3 2 5" xfId="3735"/>
    <cellStyle name="Финансовый 3 2 8 3 2 6" xfId="3736"/>
    <cellStyle name="Финансовый 3 2 8 3 2 7" xfId="3737"/>
    <cellStyle name="Финансовый 3 2 8 3 2 8" xfId="3738"/>
    <cellStyle name="Финансовый 3 2 8 3 2 9" xfId="3739"/>
    <cellStyle name="Финансовый 3 2 8 3 3" xfId="3740"/>
    <cellStyle name="Финансовый 3 2 8 3 4" xfId="3741"/>
    <cellStyle name="Финансовый 3 2 8 3 5" xfId="3742"/>
    <cellStyle name="Финансовый 3 2 8 3 6" xfId="3743"/>
    <cellStyle name="Финансовый 3 2 8 3 7" xfId="3744"/>
    <cellStyle name="Финансовый 3 2 8 3 8" xfId="3745"/>
    <cellStyle name="Финансовый 3 2 8 3 9" xfId="3746"/>
    <cellStyle name="Финансовый 3 2 8 4" xfId="3747"/>
    <cellStyle name="Финансовый 3 2 8 4 2" xfId="3748"/>
    <cellStyle name="Финансовый 3 2 8 4 3" xfId="3749"/>
    <cellStyle name="Финансовый 3 2 8 4 4" xfId="3750"/>
    <cellStyle name="Финансовый 3 2 8 4 5" xfId="3751"/>
    <cellStyle name="Финансовый 3 2 8 4 6" xfId="3752"/>
    <cellStyle name="Финансовый 3 2 8 4 7" xfId="3753"/>
    <cellStyle name="Финансовый 3 2 8 4 8" xfId="3754"/>
    <cellStyle name="Финансовый 3 2 8 4 9" xfId="3755"/>
    <cellStyle name="Финансовый 3 2 8 5" xfId="3756"/>
    <cellStyle name="Финансовый 3 2 8 6" xfId="3757"/>
    <cellStyle name="Финансовый 3 2 8 7" xfId="3758"/>
    <cellStyle name="Финансовый 3 2 8 8" xfId="3759"/>
    <cellStyle name="Финансовый 3 2 8 9" xfId="3760"/>
    <cellStyle name="Финансовый 3 2 9" xfId="3761"/>
    <cellStyle name="Финансовый 3 2 9 10" xfId="3762"/>
    <cellStyle name="Финансовый 3 2 9 11" xfId="3763"/>
    <cellStyle name="Финансовый 3 2 9 2" xfId="3764"/>
    <cellStyle name="Финансовый 3 2 9 2 10" xfId="3765"/>
    <cellStyle name="Финансовый 3 2 9 2 2" xfId="3766"/>
    <cellStyle name="Финансовый 3 2 9 2 2 2" xfId="3767"/>
    <cellStyle name="Финансовый 3 2 9 2 2 3" xfId="3768"/>
    <cellStyle name="Финансовый 3 2 9 2 2 4" xfId="3769"/>
    <cellStyle name="Финансовый 3 2 9 2 2 5" xfId="3770"/>
    <cellStyle name="Финансовый 3 2 9 2 2 6" xfId="3771"/>
    <cellStyle name="Финансовый 3 2 9 2 2 7" xfId="3772"/>
    <cellStyle name="Финансовый 3 2 9 2 2 8" xfId="3773"/>
    <cellStyle name="Финансовый 3 2 9 2 2 9" xfId="3774"/>
    <cellStyle name="Финансовый 3 2 9 2 3" xfId="3775"/>
    <cellStyle name="Финансовый 3 2 9 2 4" xfId="3776"/>
    <cellStyle name="Финансовый 3 2 9 2 5" xfId="3777"/>
    <cellStyle name="Финансовый 3 2 9 2 6" xfId="3778"/>
    <cellStyle name="Финансовый 3 2 9 2 7" xfId="3779"/>
    <cellStyle name="Финансовый 3 2 9 2 8" xfId="3780"/>
    <cellStyle name="Финансовый 3 2 9 2 9" xfId="3781"/>
    <cellStyle name="Финансовый 3 2 9 3" xfId="3782"/>
    <cellStyle name="Финансовый 3 2 9 3 2" xfId="3783"/>
    <cellStyle name="Финансовый 3 2 9 3 3" xfId="3784"/>
    <cellStyle name="Финансовый 3 2 9 3 4" xfId="3785"/>
    <cellStyle name="Финансовый 3 2 9 3 5" xfId="3786"/>
    <cellStyle name="Финансовый 3 2 9 3 6" xfId="3787"/>
    <cellStyle name="Финансовый 3 2 9 3 7" xfId="3788"/>
    <cellStyle name="Финансовый 3 2 9 3 8" xfId="3789"/>
    <cellStyle name="Финансовый 3 2 9 3 9" xfId="3790"/>
    <cellStyle name="Финансовый 3 2 9 4" xfId="3791"/>
    <cellStyle name="Финансовый 3 2 9 5" xfId="3792"/>
    <cellStyle name="Финансовый 3 2 9 6" xfId="3793"/>
    <cellStyle name="Финансовый 3 2 9 7" xfId="3794"/>
    <cellStyle name="Финансовый 3 2 9 8" xfId="3795"/>
    <cellStyle name="Финансовый 3 2 9 9" xfId="3796"/>
    <cellStyle name="Финансовый 3 3" xfId="3797"/>
    <cellStyle name="Финансовый 3 3 10" xfId="3798"/>
    <cellStyle name="Финансовый 3 3 2" xfId="3799"/>
    <cellStyle name="Финансовый 3 3 2 2" xfId="3800"/>
    <cellStyle name="Финансовый 3 3 2 3" xfId="3801"/>
    <cellStyle name="Финансовый 3 3 2 4" xfId="3802"/>
    <cellStyle name="Финансовый 3 3 2 5" xfId="3803"/>
    <cellStyle name="Финансовый 3 3 2 6" xfId="3804"/>
    <cellStyle name="Финансовый 3 3 2 7" xfId="3805"/>
    <cellStyle name="Финансовый 3 3 2 8" xfId="3806"/>
    <cellStyle name="Финансовый 3 3 2 9" xfId="3807"/>
    <cellStyle name="Финансовый 3 3 3" xfId="3808"/>
    <cellStyle name="Финансовый 3 3 4" xfId="3809"/>
    <cellStyle name="Финансовый 3 3 5" xfId="3810"/>
    <cellStyle name="Финансовый 3 3 6" xfId="3811"/>
    <cellStyle name="Финансовый 3 3 7" xfId="3812"/>
    <cellStyle name="Финансовый 3 3 8" xfId="3813"/>
    <cellStyle name="Финансовый 3 3 9" xfId="3814"/>
    <cellStyle name="Финансовый 3 4" xfId="3815"/>
    <cellStyle name="Финансовый 3 4 2" xfId="3816"/>
    <cellStyle name="Финансовый 3 4 3" xfId="3817"/>
    <cellStyle name="Финансовый 3 4 4" xfId="3818"/>
    <cellStyle name="Финансовый 3 4 5" xfId="3819"/>
    <cellStyle name="Финансовый 3 4 6" xfId="3820"/>
    <cellStyle name="Финансовый 3 4 7" xfId="3821"/>
    <cellStyle name="Финансовый 3 4 8" xfId="3822"/>
    <cellStyle name="Финансовый 3 4 9" xfId="3823"/>
    <cellStyle name="Финансовый 3 5" xfId="3824"/>
    <cellStyle name="Финансовый 3 6" xfId="3825"/>
    <cellStyle name="Финансовый 3 7" xfId="3826"/>
    <cellStyle name="Финансовый 3 8" xfId="3827"/>
    <cellStyle name="Финансовый 3 9" xfId="3828"/>
    <cellStyle name="Финансовый 4" xfId="3829"/>
    <cellStyle name="Финансовый 4 10" xfId="3830"/>
    <cellStyle name="Финансовый 4 11" xfId="3831"/>
    <cellStyle name="Финансовый 4 12" xfId="3832"/>
    <cellStyle name="Финансовый 4 13" xfId="3833"/>
    <cellStyle name="Финансовый 4 14" xfId="3834"/>
    <cellStyle name="Финансовый 4 15" xfId="3835"/>
    <cellStyle name="Финансовый 4 16" xfId="3836"/>
    <cellStyle name="Финансовый 4 17" xfId="3837"/>
    <cellStyle name="Финансовый 4 2" xfId="3838"/>
    <cellStyle name="Финансовый 4 2 2" xfId="3839"/>
    <cellStyle name="Финансовый 4 3" xfId="3840"/>
    <cellStyle name="Финансовый 4 3 10" xfId="3841"/>
    <cellStyle name="Финансовый 4 3 2" xfId="3842"/>
    <cellStyle name="Финансовый 4 3 2 2" xfId="3843"/>
    <cellStyle name="Финансовый 4 3 2 3" xfId="3844"/>
    <cellStyle name="Финансовый 4 3 2 4" xfId="3845"/>
    <cellStyle name="Финансовый 4 3 2 5" xfId="3846"/>
    <cellStyle name="Финансовый 4 3 2 6" xfId="3847"/>
    <cellStyle name="Финансовый 4 3 2 7" xfId="3848"/>
    <cellStyle name="Финансовый 4 3 2 8" xfId="3849"/>
    <cellStyle name="Финансовый 4 3 2 9" xfId="3850"/>
    <cellStyle name="Финансовый 4 3 3" xfId="3851"/>
    <cellStyle name="Финансовый 4 3 4" xfId="3852"/>
    <cellStyle name="Финансовый 4 3 5" xfId="3853"/>
    <cellStyle name="Финансовый 4 3 6" xfId="3854"/>
    <cellStyle name="Финансовый 4 3 7" xfId="3855"/>
    <cellStyle name="Финансовый 4 3 8" xfId="3856"/>
    <cellStyle name="Финансовый 4 3 9" xfId="3857"/>
    <cellStyle name="Финансовый 4 4" xfId="3858"/>
    <cellStyle name="Финансовый 4 4 10" xfId="3859"/>
    <cellStyle name="Финансовый 4 4 2" xfId="3860"/>
    <cellStyle name="Финансовый 4 4 2 2" xfId="3861"/>
    <cellStyle name="Финансовый 4 4 2 3" xfId="3862"/>
    <cellStyle name="Финансовый 4 4 2 4" xfId="3863"/>
    <cellStyle name="Финансовый 4 4 2 5" xfId="3864"/>
    <cellStyle name="Финансовый 4 4 2 6" xfId="3865"/>
    <cellStyle name="Финансовый 4 4 2 7" xfId="3866"/>
    <cellStyle name="Финансовый 4 4 2 8" xfId="3867"/>
    <cellStyle name="Финансовый 4 4 2 9" xfId="3868"/>
    <cellStyle name="Финансовый 4 4 3" xfId="3869"/>
    <cellStyle name="Финансовый 4 4 4" xfId="3870"/>
    <cellStyle name="Финансовый 4 4 5" xfId="3871"/>
    <cellStyle name="Финансовый 4 4 6" xfId="3872"/>
    <cellStyle name="Финансовый 4 4 7" xfId="3873"/>
    <cellStyle name="Финансовый 4 4 8" xfId="3874"/>
    <cellStyle name="Финансовый 4 4 9" xfId="3875"/>
    <cellStyle name="Финансовый 4 5" xfId="3876"/>
    <cellStyle name="Финансовый 4 5 10" xfId="3877"/>
    <cellStyle name="Финансовый 4 5 2" xfId="3878"/>
    <cellStyle name="Финансовый 4 5 2 2" xfId="3879"/>
    <cellStyle name="Финансовый 4 5 2 3" xfId="3880"/>
    <cellStyle name="Финансовый 4 5 2 4" xfId="3881"/>
    <cellStyle name="Финансовый 4 5 2 5" xfId="3882"/>
    <cellStyle name="Финансовый 4 5 2 6" xfId="3883"/>
    <cellStyle name="Финансовый 4 5 2 7" xfId="3884"/>
    <cellStyle name="Финансовый 4 5 2 8" xfId="3885"/>
    <cellStyle name="Финансовый 4 5 2 9" xfId="3886"/>
    <cellStyle name="Финансовый 4 5 3" xfId="3887"/>
    <cellStyle name="Финансовый 4 5 4" xfId="3888"/>
    <cellStyle name="Финансовый 4 5 5" xfId="3889"/>
    <cellStyle name="Финансовый 4 5 6" xfId="3890"/>
    <cellStyle name="Финансовый 4 5 7" xfId="3891"/>
    <cellStyle name="Финансовый 4 5 8" xfId="3892"/>
    <cellStyle name="Финансовый 4 5 9" xfId="3893"/>
    <cellStyle name="Финансовый 4 6" xfId="3894"/>
    <cellStyle name="Финансовый 4 6 10" xfId="3895"/>
    <cellStyle name="Финансовый 4 6 2" xfId="3896"/>
    <cellStyle name="Финансовый 4 6 2 2" xfId="3897"/>
    <cellStyle name="Финансовый 4 6 2 3" xfId="3898"/>
    <cellStyle name="Финансовый 4 6 2 4" xfId="3899"/>
    <cellStyle name="Финансовый 4 6 2 5" xfId="3900"/>
    <cellStyle name="Финансовый 4 6 2 6" xfId="3901"/>
    <cellStyle name="Финансовый 4 6 2 7" xfId="3902"/>
    <cellStyle name="Финансовый 4 6 2 8" xfId="3903"/>
    <cellStyle name="Финансовый 4 6 2 9" xfId="3904"/>
    <cellStyle name="Финансовый 4 6 3" xfId="3905"/>
    <cellStyle name="Финансовый 4 6 4" xfId="3906"/>
    <cellStyle name="Финансовый 4 6 5" xfId="3907"/>
    <cellStyle name="Финансовый 4 6 6" xfId="3908"/>
    <cellStyle name="Финансовый 4 6 7" xfId="3909"/>
    <cellStyle name="Финансовый 4 6 8" xfId="3910"/>
    <cellStyle name="Финансовый 4 6 9" xfId="3911"/>
    <cellStyle name="Финансовый 4 7" xfId="3912"/>
    <cellStyle name="Финансовый 4 7 10" xfId="3913"/>
    <cellStyle name="Финансовый 4 7 2" xfId="3914"/>
    <cellStyle name="Финансовый 4 7 2 2" xfId="3915"/>
    <cellStyle name="Финансовый 4 7 2 3" xfId="3916"/>
    <cellStyle name="Финансовый 4 7 2 4" xfId="3917"/>
    <cellStyle name="Финансовый 4 7 2 5" xfId="3918"/>
    <cellStyle name="Финансовый 4 7 2 6" xfId="3919"/>
    <cellStyle name="Финансовый 4 7 2 7" xfId="3920"/>
    <cellStyle name="Финансовый 4 7 2 8" xfId="3921"/>
    <cellStyle name="Финансовый 4 7 2 9" xfId="3922"/>
    <cellStyle name="Финансовый 4 7 3" xfId="3923"/>
    <cellStyle name="Финансовый 4 7 4" xfId="3924"/>
    <cellStyle name="Финансовый 4 7 5" xfId="3925"/>
    <cellStyle name="Финансовый 4 7 6" xfId="3926"/>
    <cellStyle name="Финансовый 4 7 7" xfId="3927"/>
    <cellStyle name="Финансовый 4 7 8" xfId="3928"/>
    <cellStyle name="Финансовый 4 7 9" xfId="3929"/>
    <cellStyle name="Финансовый 4 8" xfId="3930"/>
    <cellStyle name="Финансовый 4 8 10" xfId="3931"/>
    <cellStyle name="Финансовый 4 8 11" xfId="3932"/>
    <cellStyle name="Финансовый 4 8 12" xfId="3933"/>
    <cellStyle name="Финансовый 4 8 2" xfId="3934"/>
    <cellStyle name="Финансовый 4 8 2 10" xfId="3935"/>
    <cellStyle name="Финансовый 4 8 2 2" xfId="3936"/>
    <cellStyle name="Финансовый 4 8 2 2 2" xfId="3937"/>
    <cellStyle name="Финансовый 4 8 2 2 3" xfId="3938"/>
    <cellStyle name="Финансовый 4 8 2 2 4" xfId="3939"/>
    <cellStyle name="Финансовый 4 8 2 2 5" xfId="3940"/>
    <cellStyle name="Финансовый 4 8 2 2 6" xfId="3941"/>
    <cellStyle name="Финансовый 4 8 2 2 7" xfId="3942"/>
    <cellStyle name="Финансовый 4 8 2 2 8" xfId="3943"/>
    <cellStyle name="Финансовый 4 8 2 2 9" xfId="3944"/>
    <cellStyle name="Финансовый 4 8 2 3" xfId="3945"/>
    <cellStyle name="Финансовый 4 8 2 4" xfId="3946"/>
    <cellStyle name="Финансовый 4 8 2 5" xfId="3947"/>
    <cellStyle name="Финансовый 4 8 2 6" xfId="3948"/>
    <cellStyle name="Финансовый 4 8 2 7" xfId="3949"/>
    <cellStyle name="Финансовый 4 8 2 8" xfId="3950"/>
    <cellStyle name="Финансовый 4 8 2 9" xfId="3951"/>
    <cellStyle name="Финансовый 4 8 3" xfId="3952"/>
    <cellStyle name="Финансовый 4 8 3 10" xfId="3953"/>
    <cellStyle name="Финансовый 4 8 3 11" xfId="3954"/>
    <cellStyle name="Финансовый 4 8 3 2" xfId="3955"/>
    <cellStyle name="Финансовый 4 8 3 2 10" xfId="3956"/>
    <cellStyle name="Финансовый 4 8 3 2 11" xfId="3957"/>
    <cellStyle name="Финансовый 4 8 3 2 12" xfId="3958"/>
    <cellStyle name="Финансовый 4 8 3 2 2" xfId="3959"/>
    <cellStyle name="Финансовый 4 8 3 2 2 10" xfId="3960"/>
    <cellStyle name="Финансовый 4 8 3 2 2 2" xfId="3961"/>
    <cellStyle name="Финансовый 4 8 3 2 2 2 2" xfId="3962"/>
    <cellStyle name="Финансовый 4 8 3 2 2 2 3" xfId="3963"/>
    <cellStyle name="Финансовый 4 8 3 2 2 2 4" xfId="3964"/>
    <cellStyle name="Финансовый 4 8 3 2 2 2 5" xfId="3965"/>
    <cellStyle name="Финансовый 4 8 3 2 2 2 6" xfId="3966"/>
    <cellStyle name="Финансовый 4 8 3 2 2 2 7" xfId="3967"/>
    <cellStyle name="Финансовый 4 8 3 2 2 2 8" xfId="3968"/>
    <cellStyle name="Финансовый 4 8 3 2 2 2 9" xfId="3969"/>
    <cellStyle name="Финансовый 4 8 3 2 2 3" xfId="3970"/>
    <cellStyle name="Финансовый 4 8 3 2 2 4" xfId="3971"/>
    <cellStyle name="Финансовый 4 8 3 2 2 5" xfId="3972"/>
    <cellStyle name="Финансовый 4 8 3 2 2 6" xfId="3973"/>
    <cellStyle name="Финансовый 4 8 3 2 2 7" xfId="3974"/>
    <cellStyle name="Финансовый 4 8 3 2 2 8" xfId="3975"/>
    <cellStyle name="Финансовый 4 8 3 2 2 9" xfId="3976"/>
    <cellStyle name="Финансовый 4 8 3 2 3" xfId="3977"/>
    <cellStyle name="Финансовый 4 8 3 2 3 10" xfId="3978"/>
    <cellStyle name="Финансовый 4 8 3 2 3 11" xfId="3979"/>
    <cellStyle name="Финансовый 4 8 3 2 3 12" xfId="3980"/>
    <cellStyle name="Финансовый 4 8 3 2 3 13" xfId="3981"/>
    <cellStyle name="Финансовый 4 8 3 2 3 14" xfId="3982"/>
    <cellStyle name="Финансовый 4 8 3 2 3 2" xfId="3983"/>
    <cellStyle name="Финансовый 4 8 3 2 3 2 10" xfId="3984"/>
    <cellStyle name="Финансовый 4 8 3 2 3 2 2" xfId="3985"/>
    <cellStyle name="Финансовый 4 8 3 2 3 2 2 2" xfId="3986"/>
    <cellStyle name="Финансовый 4 8 3 2 3 2 2 3" xfId="3987"/>
    <cellStyle name="Финансовый 4 8 3 2 3 2 2 4" xfId="3988"/>
    <cellStyle name="Финансовый 4 8 3 2 3 2 2 5" xfId="3989"/>
    <cellStyle name="Финансовый 4 8 3 2 3 2 2 6" xfId="3990"/>
    <cellStyle name="Финансовый 4 8 3 2 3 2 2 7" xfId="3991"/>
    <cellStyle name="Финансовый 4 8 3 2 3 2 2 8" xfId="3992"/>
    <cellStyle name="Финансовый 4 8 3 2 3 2 2 9" xfId="3993"/>
    <cellStyle name="Финансовый 4 8 3 2 3 2 3" xfId="3994"/>
    <cellStyle name="Финансовый 4 8 3 2 3 2 4" xfId="3995"/>
    <cellStyle name="Финансовый 4 8 3 2 3 2 5" xfId="3996"/>
    <cellStyle name="Финансовый 4 8 3 2 3 2 6" xfId="3997"/>
    <cellStyle name="Финансовый 4 8 3 2 3 2 7" xfId="3998"/>
    <cellStyle name="Финансовый 4 8 3 2 3 2 8" xfId="3999"/>
    <cellStyle name="Финансовый 4 8 3 2 3 2 9" xfId="4000"/>
    <cellStyle name="Финансовый 4 8 3 2 3 3" xfId="4001"/>
    <cellStyle name="Финансовый 4 8 3 2 3 3 10" xfId="4002"/>
    <cellStyle name="Финансовый 4 8 3 2 3 3 2" xfId="4003"/>
    <cellStyle name="Финансовый 4 8 3 2 3 3 2 2" xfId="4004"/>
    <cellStyle name="Финансовый 4 8 3 2 3 3 2 3" xfId="4005"/>
    <cellStyle name="Финансовый 4 8 3 2 3 3 2 4" xfId="4006"/>
    <cellStyle name="Финансовый 4 8 3 2 3 3 2 5" xfId="4007"/>
    <cellStyle name="Финансовый 4 8 3 2 3 3 2 6" xfId="4008"/>
    <cellStyle name="Финансовый 4 8 3 2 3 3 2 7" xfId="4009"/>
    <cellStyle name="Финансовый 4 8 3 2 3 3 2 8" xfId="4010"/>
    <cellStyle name="Финансовый 4 8 3 2 3 3 2 9" xfId="4011"/>
    <cellStyle name="Финансовый 4 8 3 2 3 3 3" xfId="4012"/>
    <cellStyle name="Финансовый 4 8 3 2 3 3 4" xfId="4013"/>
    <cellStyle name="Финансовый 4 8 3 2 3 3 5" xfId="4014"/>
    <cellStyle name="Финансовый 4 8 3 2 3 3 6" xfId="4015"/>
    <cellStyle name="Финансовый 4 8 3 2 3 3 7" xfId="4016"/>
    <cellStyle name="Финансовый 4 8 3 2 3 3 8" xfId="4017"/>
    <cellStyle name="Финансовый 4 8 3 2 3 3 9" xfId="4018"/>
    <cellStyle name="Финансовый 4 8 3 2 3 4" xfId="4019"/>
    <cellStyle name="Финансовый 4 8 3 2 3 4 10" xfId="4020"/>
    <cellStyle name="Финансовый 4 8 3 2 3 4 2" xfId="4021"/>
    <cellStyle name="Финансовый 4 8 3 2 3 4 2 2" xfId="4022"/>
    <cellStyle name="Финансовый 4 8 3 2 3 4 2 3" xfId="4023"/>
    <cellStyle name="Финансовый 4 8 3 2 3 4 2 4" xfId="4024"/>
    <cellStyle name="Финансовый 4 8 3 2 3 4 2 5" xfId="4025"/>
    <cellStyle name="Финансовый 4 8 3 2 3 4 2 6" xfId="4026"/>
    <cellStyle name="Финансовый 4 8 3 2 3 4 2 7" xfId="4027"/>
    <cellStyle name="Финансовый 4 8 3 2 3 4 2 8" xfId="4028"/>
    <cellStyle name="Финансовый 4 8 3 2 3 4 2 9" xfId="4029"/>
    <cellStyle name="Финансовый 4 8 3 2 3 4 3" xfId="4030"/>
    <cellStyle name="Финансовый 4 8 3 2 3 4 4" xfId="4031"/>
    <cellStyle name="Финансовый 4 8 3 2 3 4 5" xfId="4032"/>
    <cellStyle name="Финансовый 4 8 3 2 3 4 6" xfId="4033"/>
    <cellStyle name="Финансовый 4 8 3 2 3 4 7" xfId="4034"/>
    <cellStyle name="Финансовый 4 8 3 2 3 4 8" xfId="4035"/>
    <cellStyle name="Финансовый 4 8 3 2 3 4 9" xfId="4036"/>
    <cellStyle name="Финансовый 4 8 3 2 3 5" xfId="4037"/>
    <cellStyle name="Финансовый 4 8 3 2 3 5 10" xfId="4038"/>
    <cellStyle name="Финансовый 4 8 3 2 3 5 2" xfId="4039"/>
    <cellStyle name="Финансовый 4 8 3 2 3 5 2 2" xfId="4040"/>
    <cellStyle name="Финансовый 4 8 3 2 3 5 2 3" xfId="4041"/>
    <cellStyle name="Финансовый 4 8 3 2 3 5 2 4" xfId="4042"/>
    <cellStyle name="Финансовый 4 8 3 2 3 5 2 5" xfId="4043"/>
    <cellStyle name="Финансовый 4 8 3 2 3 5 2 6" xfId="4044"/>
    <cellStyle name="Финансовый 4 8 3 2 3 5 2 7" xfId="4045"/>
    <cellStyle name="Финансовый 4 8 3 2 3 5 2 8" xfId="4046"/>
    <cellStyle name="Финансовый 4 8 3 2 3 5 2 9" xfId="4047"/>
    <cellStyle name="Финансовый 4 8 3 2 3 5 3" xfId="4048"/>
    <cellStyle name="Финансовый 4 8 3 2 3 5 4" xfId="4049"/>
    <cellStyle name="Финансовый 4 8 3 2 3 5 5" xfId="4050"/>
    <cellStyle name="Финансовый 4 8 3 2 3 5 6" xfId="4051"/>
    <cellStyle name="Финансовый 4 8 3 2 3 5 7" xfId="4052"/>
    <cellStyle name="Финансовый 4 8 3 2 3 5 8" xfId="4053"/>
    <cellStyle name="Финансовый 4 8 3 2 3 5 9" xfId="4054"/>
    <cellStyle name="Финансовый 4 8 3 2 3 6" xfId="4055"/>
    <cellStyle name="Финансовый 4 8 3 2 3 6 2" xfId="4056"/>
    <cellStyle name="Финансовый 4 8 3 2 3 6 3" xfId="4057"/>
    <cellStyle name="Финансовый 4 8 3 2 3 6 4" xfId="4058"/>
    <cellStyle name="Финансовый 4 8 3 2 3 6 5" xfId="4059"/>
    <cellStyle name="Финансовый 4 8 3 2 3 6 6" xfId="4060"/>
    <cellStyle name="Финансовый 4 8 3 2 3 6 7" xfId="4061"/>
    <cellStyle name="Финансовый 4 8 3 2 3 6 8" xfId="4062"/>
    <cellStyle name="Финансовый 4 8 3 2 3 6 9" xfId="4063"/>
    <cellStyle name="Финансовый 4 8 3 2 3 7" xfId="4064"/>
    <cellStyle name="Финансовый 4 8 3 2 3 8" xfId="4065"/>
    <cellStyle name="Финансовый 4 8 3 2 3 9" xfId="4066"/>
    <cellStyle name="Финансовый 4 8 3 2 4" xfId="4067"/>
    <cellStyle name="Финансовый 4 8 3 2 4 2" xfId="4068"/>
    <cellStyle name="Финансовый 4 8 3 2 4 3" xfId="4069"/>
    <cellStyle name="Финансовый 4 8 3 2 4 4" xfId="4070"/>
    <cellStyle name="Финансовый 4 8 3 2 4 5" xfId="4071"/>
    <cellStyle name="Финансовый 4 8 3 2 4 6" xfId="4072"/>
    <cellStyle name="Финансовый 4 8 3 2 4 7" xfId="4073"/>
    <cellStyle name="Финансовый 4 8 3 2 4 8" xfId="4074"/>
    <cellStyle name="Финансовый 4 8 3 2 4 9" xfId="4075"/>
    <cellStyle name="Финансовый 4 8 3 2 5" xfId="4076"/>
    <cellStyle name="Финансовый 4 8 3 2 6" xfId="4077"/>
    <cellStyle name="Финансовый 4 8 3 2 7" xfId="4078"/>
    <cellStyle name="Финансовый 4 8 3 2 8" xfId="4079"/>
    <cellStyle name="Финансовый 4 8 3 2 9" xfId="4080"/>
    <cellStyle name="Финансовый 4 8 3 3" xfId="4081"/>
    <cellStyle name="Финансовый 4 8 3 3 2" xfId="4082"/>
    <cellStyle name="Финансовый 4 8 3 3 3" xfId="4083"/>
    <cellStyle name="Финансовый 4 8 3 3 4" xfId="4084"/>
    <cellStyle name="Финансовый 4 8 3 3 5" xfId="4085"/>
    <cellStyle name="Финансовый 4 8 3 3 6" xfId="4086"/>
    <cellStyle name="Финансовый 4 8 3 3 7" xfId="4087"/>
    <cellStyle name="Финансовый 4 8 3 3 8" xfId="4088"/>
    <cellStyle name="Финансовый 4 8 3 3 9" xfId="4089"/>
    <cellStyle name="Финансовый 4 8 3 4" xfId="4090"/>
    <cellStyle name="Финансовый 4 8 3 5" xfId="4091"/>
    <cellStyle name="Финансовый 4 8 3 6" xfId="4092"/>
    <cellStyle name="Финансовый 4 8 3 7" xfId="4093"/>
    <cellStyle name="Финансовый 4 8 3 8" xfId="4094"/>
    <cellStyle name="Финансовый 4 8 3 9" xfId="4095"/>
    <cellStyle name="Финансовый 4 8 4" xfId="4096"/>
    <cellStyle name="Финансовый 4 8 4 2" xfId="4097"/>
    <cellStyle name="Финансовый 4 8 4 3" xfId="4098"/>
    <cellStyle name="Финансовый 4 8 4 4" xfId="4099"/>
    <cellStyle name="Финансовый 4 8 4 5" xfId="4100"/>
    <cellStyle name="Финансовый 4 8 4 6" xfId="4101"/>
    <cellStyle name="Финансовый 4 8 4 7" xfId="4102"/>
    <cellStyle name="Финансовый 4 8 4 8" xfId="4103"/>
    <cellStyle name="Финансовый 4 8 4 9" xfId="4104"/>
    <cellStyle name="Финансовый 4 8 5" xfId="4105"/>
    <cellStyle name="Финансовый 4 8 6" xfId="4106"/>
    <cellStyle name="Финансовый 4 8 7" xfId="4107"/>
    <cellStyle name="Финансовый 4 8 8" xfId="4108"/>
    <cellStyle name="Финансовый 4 8 9" xfId="4109"/>
    <cellStyle name="Финансовый 4 9" xfId="4110"/>
    <cellStyle name="Финансовый 4 9 2" xfId="4111"/>
    <cellStyle name="Финансовый 4 9 3" xfId="4112"/>
    <cellStyle name="Финансовый 4 9 4" xfId="4113"/>
    <cellStyle name="Финансовый 4 9 5" xfId="4114"/>
    <cellStyle name="Финансовый 4 9 6" xfId="4115"/>
    <cellStyle name="Финансовый 4 9 7" xfId="4116"/>
    <cellStyle name="Финансовый 4 9 8" xfId="4117"/>
    <cellStyle name="Финансовый 4 9 9" xfId="4118"/>
    <cellStyle name="Финансовый 5" xfId="4119"/>
    <cellStyle name="Финансовый 5 2" xfId="4120"/>
    <cellStyle name="Финансовый 5 2 10" xfId="4121"/>
    <cellStyle name="Финансовый 5 2 11" xfId="4122"/>
    <cellStyle name="Финансовый 5 2 2" xfId="4123"/>
    <cellStyle name="Финансовый 5 2 2 10" xfId="4124"/>
    <cellStyle name="Финансовый 5 2 2 2" xfId="4125"/>
    <cellStyle name="Финансовый 5 2 2 2 2" xfId="4126"/>
    <cellStyle name="Финансовый 5 2 2 2 3" xfId="4127"/>
    <cellStyle name="Финансовый 5 2 2 2 4" xfId="4128"/>
    <cellStyle name="Финансовый 5 2 2 2 5" xfId="4129"/>
    <cellStyle name="Финансовый 5 2 2 2 6" xfId="4130"/>
    <cellStyle name="Финансовый 5 2 2 2 7" xfId="4131"/>
    <cellStyle name="Финансовый 5 2 2 2 8" xfId="4132"/>
    <cellStyle name="Финансовый 5 2 2 2 9" xfId="4133"/>
    <cellStyle name="Финансовый 5 2 2 3" xfId="4134"/>
    <cellStyle name="Финансовый 5 2 2 4" xfId="4135"/>
    <cellStyle name="Финансовый 5 2 2 5" xfId="4136"/>
    <cellStyle name="Финансовый 5 2 2 6" xfId="4137"/>
    <cellStyle name="Финансовый 5 2 2 7" xfId="4138"/>
    <cellStyle name="Финансовый 5 2 2 8" xfId="4139"/>
    <cellStyle name="Финансовый 5 2 2 9" xfId="4140"/>
    <cellStyle name="Финансовый 5 2 3" xfId="4141"/>
    <cellStyle name="Финансовый 5 2 3 2" xfId="4142"/>
    <cellStyle name="Финансовый 5 2 3 3" xfId="4143"/>
    <cellStyle name="Финансовый 5 2 3 4" xfId="4144"/>
    <cellStyle name="Финансовый 5 2 3 5" xfId="4145"/>
    <cellStyle name="Финансовый 5 2 3 6" xfId="4146"/>
    <cellStyle name="Финансовый 5 2 3 7" xfId="4147"/>
    <cellStyle name="Финансовый 5 2 3 8" xfId="4148"/>
    <cellStyle name="Финансовый 5 2 3 9" xfId="4149"/>
    <cellStyle name="Финансовый 5 2 4" xfId="4150"/>
    <cellStyle name="Финансовый 5 2 5" xfId="4151"/>
    <cellStyle name="Финансовый 5 2 6" xfId="4152"/>
    <cellStyle name="Финансовый 5 2 7" xfId="4153"/>
    <cellStyle name="Финансовый 5 2 8" xfId="4154"/>
    <cellStyle name="Финансовый 5 2 9" xfId="4155"/>
    <cellStyle name="Финансовый 5 3" xfId="4156"/>
    <cellStyle name="Финансовый 6" xfId="4157"/>
    <cellStyle name="Финансовый 6 10" xfId="4158"/>
    <cellStyle name="Финансовый 6 11" xfId="4159"/>
    <cellStyle name="Финансовый 6 2" xfId="4160"/>
    <cellStyle name="Финансовый 6 2 10" xfId="4161"/>
    <cellStyle name="Финансовый 6 2 2" xfId="4162"/>
    <cellStyle name="Финансовый 6 2 2 2" xfId="4163"/>
    <cellStyle name="Финансовый 6 2 2 3" xfId="4164"/>
    <cellStyle name="Финансовый 6 2 2 4" xfId="4165"/>
    <cellStyle name="Финансовый 6 2 2 5" xfId="4166"/>
    <cellStyle name="Финансовый 6 2 2 6" xfId="4167"/>
    <cellStyle name="Финансовый 6 2 2 7" xfId="4168"/>
    <cellStyle name="Финансовый 6 2 2 8" xfId="4169"/>
    <cellStyle name="Финансовый 6 2 2 9" xfId="4170"/>
    <cellStyle name="Финансовый 6 2 3" xfId="4171"/>
    <cellStyle name="Финансовый 6 2 4" xfId="4172"/>
    <cellStyle name="Финансовый 6 2 5" xfId="4173"/>
    <cellStyle name="Финансовый 6 2 6" xfId="4174"/>
    <cellStyle name="Финансовый 6 2 7" xfId="4175"/>
    <cellStyle name="Финансовый 6 2 8" xfId="4176"/>
    <cellStyle name="Финансовый 6 2 9" xfId="4177"/>
    <cellStyle name="Финансовый 6 3" xfId="4178"/>
    <cellStyle name="Финансовый 6 3 2" xfId="4179"/>
    <cellStyle name="Финансовый 6 3 3" xfId="4180"/>
    <cellStyle name="Финансовый 6 3 4" xfId="4181"/>
    <cellStyle name="Финансовый 6 3 5" xfId="4182"/>
    <cellStyle name="Финансовый 6 3 6" xfId="4183"/>
    <cellStyle name="Финансовый 6 3 7" xfId="4184"/>
    <cellStyle name="Финансовый 6 3 8" xfId="4185"/>
    <cellStyle name="Финансовый 6 3 9" xfId="4186"/>
    <cellStyle name="Финансовый 6 4" xfId="4187"/>
    <cellStyle name="Финансовый 6 5" xfId="4188"/>
    <cellStyle name="Финансовый 6 6" xfId="4189"/>
    <cellStyle name="Финансовый 6 7" xfId="4190"/>
    <cellStyle name="Финансовый 6 8" xfId="4191"/>
    <cellStyle name="Финансовый 6 9" xfId="4192"/>
    <cellStyle name="Финансовый 7" xfId="4193"/>
    <cellStyle name="Финансовый 7 10" xfId="4194"/>
    <cellStyle name="Финансовый 7 11" xfId="4195"/>
    <cellStyle name="Финансовый 7 12" xfId="4196"/>
    <cellStyle name="Финансовый 7 13" xfId="4197"/>
    <cellStyle name="Финансовый 7 14" xfId="4198"/>
    <cellStyle name="Финансовый 7 15" xfId="4199"/>
    <cellStyle name="Финансовый 7 2" xfId="4200"/>
    <cellStyle name="Финансовый 7 2 10" xfId="4201"/>
    <cellStyle name="Финансовый 7 2 11" xfId="4202"/>
    <cellStyle name="Финансовый 7 2 2" xfId="4203"/>
    <cellStyle name="Финансовый 7 2 2 10" xfId="4204"/>
    <cellStyle name="Финансовый 7 2 2 2" xfId="4205"/>
    <cellStyle name="Финансовый 7 2 2 2 2" xfId="4206"/>
    <cellStyle name="Финансовый 7 2 2 2 3" xfId="4207"/>
    <cellStyle name="Финансовый 7 2 2 2 4" xfId="4208"/>
    <cellStyle name="Финансовый 7 2 2 2 5" xfId="4209"/>
    <cellStyle name="Финансовый 7 2 2 2 6" xfId="4210"/>
    <cellStyle name="Финансовый 7 2 2 2 7" xfId="4211"/>
    <cellStyle name="Финансовый 7 2 2 2 8" xfId="4212"/>
    <cellStyle name="Финансовый 7 2 2 2 9" xfId="4213"/>
    <cellStyle name="Финансовый 7 2 2 3" xfId="4214"/>
    <cellStyle name="Финансовый 7 2 2 4" xfId="4215"/>
    <cellStyle name="Финансовый 7 2 2 5" xfId="4216"/>
    <cellStyle name="Финансовый 7 2 2 6" xfId="4217"/>
    <cellStyle name="Финансовый 7 2 2 7" xfId="4218"/>
    <cellStyle name="Финансовый 7 2 2 8" xfId="4219"/>
    <cellStyle name="Финансовый 7 2 2 9" xfId="4220"/>
    <cellStyle name="Финансовый 7 2 3" xfId="4221"/>
    <cellStyle name="Финансовый 7 2 3 2" xfId="4222"/>
    <cellStyle name="Финансовый 7 2 3 3" xfId="4223"/>
    <cellStyle name="Финансовый 7 2 3 4" xfId="4224"/>
    <cellStyle name="Финансовый 7 2 3 5" xfId="4225"/>
    <cellStyle name="Финансовый 7 2 3 6" xfId="4226"/>
    <cellStyle name="Финансовый 7 2 3 7" xfId="4227"/>
    <cellStyle name="Финансовый 7 2 3 8" xfId="4228"/>
    <cellStyle name="Финансовый 7 2 3 9" xfId="4229"/>
    <cellStyle name="Финансовый 7 2 4" xfId="4230"/>
    <cellStyle name="Финансовый 7 2 5" xfId="4231"/>
    <cellStyle name="Финансовый 7 2 6" xfId="4232"/>
    <cellStyle name="Финансовый 7 2 7" xfId="4233"/>
    <cellStyle name="Финансовый 7 2 8" xfId="4234"/>
    <cellStyle name="Финансовый 7 2 9" xfId="4235"/>
    <cellStyle name="Финансовый 7 3" xfId="4236"/>
    <cellStyle name="Финансовый 7 3 10" xfId="4237"/>
    <cellStyle name="Финансовый 7 3 11" xfId="4238"/>
    <cellStyle name="Финансовый 7 3 2" xfId="4239"/>
    <cellStyle name="Финансовый 7 3 2 10" xfId="4240"/>
    <cellStyle name="Финансовый 7 3 2 2" xfId="4241"/>
    <cellStyle name="Финансовый 7 3 2 2 2" xfId="4242"/>
    <cellStyle name="Финансовый 7 3 2 2 3" xfId="4243"/>
    <cellStyle name="Финансовый 7 3 2 2 4" xfId="4244"/>
    <cellStyle name="Финансовый 7 3 2 2 5" xfId="4245"/>
    <cellStyle name="Финансовый 7 3 2 2 6" xfId="4246"/>
    <cellStyle name="Финансовый 7 3 2 2 7" xfId="4247"/>
    <cellStyle name="Финансовый 7 3 2 2 8" xfId="4248"/>
    <cellStyle name="Финансовый 7 3 2 2 9" xfId="4249"/>
    <cellStyle name="Финансовый 7 3 2 3" xfId="4250"/>
    <cellStyle name="Финансовый 7 3 2 4" xfId="4251"/>
    <cellStyle name="Финансовый 7 3 2 5" xfId="4252"/>
    <cellStyle name="Финансовый 7 3 2 6" xfId="4253"/>
    <cellStyle name="Финансовый 7 3 2 7" xfId="4254"/>
    <cellStyle name="Финансовый 7 3 2 8" xfId="4255"/>
    <cellStyle name="Финансовый 7 3 2 9" xfId="4256"/>
    <cellStyle name="Финансовый 7 3 3" xfId="4257"/>
    <cellStyle name="Финансовый 7 3 3 2" xfId="4258"/>
    <cellStyle name="Финансовый 7 3 3 3" xfId="4259"/>
    <cellStyle name="Финансовый 7 3 3 4" xfId="4260"/>
    <cellStyle name="Финансовый 7 3 3 5" xfId="4261"/>
    <cellStyle name="Финансовый 7 3 3 6" xfId="4262"/>
    <cellStyle name="Финансовый 7 3 3 7" xfId="4263"/>
    <cellStyle name="Финансовый 7 3 3 8" xfId="4264"/>
    <cellStyle name="Финансовый 7 3 3 9" xfId="4265"/>
    <cellStyle name="Финансовый 7 3 4" xfId="4266"/>
    <cellStyle name="Финансовый 7 3 5" xfId="4267"/>
    <cellStyle name="Финансовый 7 3 6" xfId="4268"/>
    <cellStyle name="Финансовый 7 3 7" xfId="4269"/>
    <cellStyle name="Финансовый 7 3 8" xfId="4270"/>
    <cellStyle name="Финансовый 7 3 9" xfId="4271"/>
    <cellStyle name="Финансовый 7 4" xfId="4272"/>
    <cellStyle name="Финансовый 7 4 10" xfId="4273"/>
    <cellStyle name="Финансовый 7 4 11" xfId="4274"/>
    <cellStyle name="Финансовый 7 4 12" xfId="4275"/>
    <cellStyle name="Финансовый 7 4 2" xfId="4276"/>
    <cellStyle name="Финансовый 7 4 2 10" xfId="4277"/>
    <cellStyle name="Финансовый 7 4 2 11" xfId="4278"/>
    <cellStyle name="Финансовый 7 4 2 12" xfId="4279"/>
    <cellStyle name="Финансовый 7 4 2 2" xfId="4280"/>
    <cellStyle name="Финансовый 7 4 2 2 10" xfId="4281"/>
    <cellStyle name="Финансовый 7 4 2 2 11" xfId="4282"/>
    <cellStyle name="Финансовый 7 4 2 2 12" xfId="4283"/>
    <cellStyle name="Финансовый 7 4 2 2 13" xfId="4284"/>
    <cellStyle name="Финансовый 7 4 2 2 2" xfId="4285"/>
    <cellStyle name="Финансовый 7 4 2 2 2 10" xfId="4286"/>
    <cellStyle name="Финансовый 7 4 2 2 2 11" xfId="4287"/>
    <cellStyle name="Финансовый 7 4 2 2 2 2" xfId="4288"/>
    <cellStyle name="Финансовый 7 4 2 2 2 2 10" xfId="4289"/>
    <cellStyle name="Финансовый 7 4 2 2 2 2 2" xfId="4290"/>
    <cellStyle name="Финансовый 7 4 2 2 2 2 2 2" xfId="4291"/>
    <cellStyle name="Финансовый 7 4 2 2 2 2 2 3" xfId="4292"/>
    <cellStyle name="Финансовый 7 4 2 2 2 2 2 4" xfId="4293"/>
    <cellStyle name="Финансовый 7 4 2 2 2 2 2 5" xfId="4294"/>
    <cellStyle name="Финансовый 7 4 2 2 2 2 2 6" xfId="4295"/>
    <cellStyle name="Финансовый 7 4 2 2 2 2 2 7" xfId="4296"/>
    <cellStyle name="Финансовый 7 4 2 2 2 2 2 8" xfId="4297"/>
    <cellStyle name="Финансовый 7 4 2 2 2 2 2 9" xfId="4298"/>
    <cellStyle name="Финансовый 7 4 2 2 2 2 3" xfId="4299"/>
    <cellStyle name="Финансовый 7 4 2 2 2 2 4" xfId="4300"/>
    <cellStyle name="Финансовый 7 4 2 2 2 2 5" xfId="4301"/>
    <cellStyle name="Финансовый 7 4 2 2 2 2 6" xfId="4302"/>
    <cellStyle name="Финансовый 7 4 2 2 2 2 7" xfId="4303"/>
    <cellStyle name="Финансовый 7 4 2 2 2 2 8" xfId="4304"/>
    <cellStyle name="Финансовый 7 4 2 2 2 2 9" xfId="4305"/>
    <cellStyle name="Финансовый 7 4 2 2 2 3" xfId="4306"/>
    <cellStyle name="Финансовый 7 4 2 2 2 3 2" xfId="4307"/>
    <cellStyle name="Финансовый 7 4 2 2 2 3 3" xfId="4308"/>
    <cellStyle name="Финансовый 7 4 2 2 2 3 4" xfId="4309"/>
    <cellStyle name="Финансовый 7 4 2 2 2 3 5" xfId="4310"/>
    <cellStyle name="Финансовый 7 4 2 2 2 3 6" xfId="4311"/>
    <cellStyle name="Финансовый 7 4 2 2 2 3 7" xfId="4312"/>
    <cellStyle name="Финансовый 7 4 2 2 2 3 8" xfId="4313"/>
    <cellStyle name="Финансовый 7 4 2 2 2 3 9" xfId="4314"/>
    <cellStyle name="Финансовый 7 4 2 2 2 4" xfId="4315"/>
    <cellStyle name="Финансовый 7 4 2 2 2 5" xfId="4316"/>
    <cellStyle name="Финансовый 7 4 2 2 2 6" xfId="4317"/>
    <cellStyle name="Финансовый 7 4 2 2 2 7" xfId="4318"/>
    <cellStyle name="Финансовый 7 4 2 2 2 8" xfId="4319"/>
    <cellStyle name="Финансовый 7 4 2 2 2 9" xfId="4320"/>
    <cellStyle name="Финансовый 7 4 2 2 3" xfId="4321"/>
    <cellStyle name="Финансовый 7 4 2 2 3 10" xfId="4322"/>
    <cellStyle name="Финансовый 7 4 2 2 3 11" xfId="4323"/>
    <cellStyle name="Финансовый 7 4 2 2 3 12" xfId="4324"/>
    <cellStyle name="Финансовый 7 4 2 2 3 2" xfId="4325"/>
    <cellStyle name="Финансовый 7 4 2 2 3 2 10" xfId="4326"/>
    <cellStyle name="Финансовый 7 4 2 2 3 2 11" xfId="4327"/>
    <cellStyle name="Финансовый 7 4 2 2 3 2 12" xfId="4328"/>
    <cellStyle name="Финансовый 7 4 2 2 3 2 13" xfId="4329"/>
    <cellStyle name="Финансовый 7 4 2 2 3 2 2" xfId="4330"/>
    <cellStyle name="Финансовый 7 4 2 2 3 2 2 10" xfId="4331"/>
    <cellStyle name="Финансовый 7 4 2 2 3 2 2 2" xfId="4332"/>
    <cellStyle name="Финансовый 7 4 2 2 3 2 2 2 2" xfId="4333"/>
    <cellStyle name="Финансовый 7 4 2 2 3 2 2 2 3" xfId="4334"/>
    <cellStyle name="Финансовый 7 4 2 2 3 2 2 2 4" xfId="4335"/>
    <cellStyle name="Финансовый 7 4 2 2 3 2 2 2 5" xfId="4336"/>
    <cellStyle name="Финансовый 7 4 2 2 3 2 2 2 6" xfId="4337"/>
    <cellStyle name="Финансовый 7 4 2 2 3 2 2 2 7" xfId="4338"/>
    <cellStyle name="Финансовый 7 4 2 2 3 2 2 2 8" xfId="4339"/>
    <cellStyle name="Финансовый 7 4 2 2 3 2 2 2 9" xfId="4340"/>
    <cellStyle name="Финансовый 7 4 2 2 3 2 2 3" xfId="4341"/>
    <cellStyle name="Финансовый 7 4 2 2 3 2 2 4" xfId="4342"/>
    <cellStyle name="Финансовый 7 4 2 2 3 2 2 5" xfId="4343"/>
    <cellStyle name="Финансовый 7 4 2 2 3 2 2 6" xfId="4344"/>
    <cellStyle name="Финансовый 7 4 2 2 3 2 2 7" xfId="4345"/>
    <cellStyle name="Финансовый 7 4 2 2 3 2 2 8" xfId="4346"/>
    <cellStyle name="Финансовый 7 4 2 2 3 2 2 9" xfId="4347"/>
    <cellStyle name="Финансовый 7 4 2 2 3 2 3" xfId="4348"/>
    <cellStyle name="Финансовый 7 4 2 2 3 2 3 10" xfId="4349"/>
    <cellStyle name="Финансовый 7 4 2 2 3 2 3 2" xfId="4350"/>
    <cellStyle name="Финансовый 7 4 2 2 3 2 3 2 2" xfId="4351"/>
    <cellStyle name="Финансовый 7 4 2 2 3 2 3 2 3" xfId="4352"/>
    <cellStyle name="Финансовый 7 4 2 2 3 2 3 2 4" xfId="4353"/>
    <cellStyle name="Финансовый 7 4 2 2 3 2 3 2 5" xfId="4354"/>
    <cellStyle name="Финансовый 7 4 2 2 3 2 3 2 6" xfId="4355"/>
    <cellStyle name="Финансовый 7 4 2 2 3 2 3 2 7" xfId="4356"/>
    <cellStyle name="Финансовый 7 4 2 2 3 2 3 2 8" xfId="4357"/>
    <cellStyle name="Финансовый 7 4 2 2 3 2 3 2 9" xfId="4358"/>
    <cellStyle name="Финансовый 7 4 2 2 3 2 3 3" xfId="4359"/>
    <cellStyle name="Финансовый 7 4 2 2 3 2 3 4" xfId="4360"/>
    <cellStyle name="Финансовый 7 4 2 2 3 2 3 5" xfId="4361"/>
    <cellStyle name="Финансовый 7 4 2 2 3 2 3 6" xfId="4362"/>
    <cellStyle name="Финансовый 7 4 2 2 3 2 3 7" xfId="4363"/>
    <cellStyle name="Финансовый 7 4 2 2 3 2 3 8" xfId="4364"/>
    <cellStyle name="Финансовый 7 4 2 2 3 2 3 9" xfId="4365"/>
    <cellStyle name="Финансовый 7 4 2 2 3 2 4" xfId="4366"/>
    <cellStyle name="Финансовый 7 4 2 2 3 2 4 10" xfId="4367"/>
    <cellStyle name="Финансовый 7 4 2 2 3 2 4 2" xfId="4368"/>
    <cellStyle name="Финансовый 7 4 2 2 3 2 4 2 2" xfId="4369"/>
    <cellStyle name="Финансовый 7 4 2 2 3 2 4 2 3" xfId="4370"/>
    <cellStyle name="Финансовый 7 4 2 2 3 2 4 2 4" xfId="4371"/>
    <cellStyle name="Финансовый 7 4 2 2 3 2 4 2 5" xfId="4372"/>
    <cellStyle name="Финансовый 7 4 2 2 3 2 4 2 6" xfId="4373"/>
    <cellStyle name="Финансовый 7 4 2 2 3 2 4 2 7" xfId="4374"/>
    <cellStyle name="Финансовый 7 4 2 2 3 2 4 2 8" xfId="4375"/>
    <cellStyle name="Финансовый 7 4 2 2 3 2 4 2 9" xfId="4376"/>
    <cellStyle name="Финансовый 7 4 2 2 3 2 4 3" xfId="4377"/>
    <cellStyle name="Финансовый 7 4 2 2 3 2 4 4" xfId="4378"/>
    <cellStyle name="Финансовый 7 4 2 2 3 2 4 5" xfId="4379"/>
    <cellStyle name="Финансовый 7 4 2 2 3 2 4 6" xfId="4380"/>
    <cellStyle name="Финансовый 7 4 2 2 3 2 4 7" xfId="4381"/>
    <cellStyle name="Финансовый 7 4 2 2 3 2 4 8" xfId="4382"/>
    <cellStyle name="Финансовый 7 4 2 2 3 2 4 9" xfId="4383"/>
    <cellStyle name="Финансовый 7 4 2 2 3 2 5" xfId="4384"/>
    <cellStyle name="Финансовый 7 4 2 2 3 2 5 2" xfId="4385"/>
    <cellStyle name="Финансовый 7 4 2 2 3 2 5 3" xfId="4386"/>
    <cellStyle name="Финансовый 7 4 2 2 3 2 5 4" xfId="4387"/>
    <cellStyle name="Финансовый 7 4 2 2 3 2 5 5" xfId="4388"/>
    <cellStyle name="Финансовый 7 4 2 2 3 2 5 6" xfId="4389"/>
    <cellStyle name="Финансовый 7 4 2 2 3 2 5 7" xfId="4390"/>
    <cellStyle name="Финансовый 7 4 2 2 3 2 5 8" xfId="4391"/>
    <cellStyle name="Финансовый 7 4 2 2 3 2 5 9" xfId="4392"/>
    <cellStyle name="Финансовый 7 4 2 2 3 2 6" xfId="4393"/>
    <cellStyle name="Финансовый 7 4 2 2 3 2 7" xfId="4394"/>
    <cellStyle name="Финансовый 7 4 2 2 3 2 8" xfId="4395"/>
    <cellStyle name="Финансовый 7 4 2 2 3 2 9" xfId="4396"/>
    <cellStyle name="Финансовый 7 4 2 2 3 3" xfId="4397"/>
    <cellStyle name="Финансовый 7 4 2 2 3 3 10" xfId="4398"/>
    <cellStyle name="Финансовый 7 4 2 2 3 3 2" xfId="4399"/>
    <cellStyle name="Финансовый 7 4 2 2 3 3 2 2" xfId="4400"/>
    <cellStyle name="Финансовый 7 4 2 2 3 3 2 3" xfId="4401"/>
    <cellStyle name="Финансовый 7 4 2 2 3 3 2 4" xfId="4402"/>
    <cellStyle name="Финансовый 7 4 2 2 3 3 2 5" xfId="4403"/>
    <cellStyle name="Финансовый 7 4 2 2 3 3 2 6" xfId="4404"/>
    <cellStyle name="Финансовый 7 4 2 2 3 3 2 7" xfId="4405"/>
    <cellStyle name="Финансовый 7 4 2 2 3 3 2 8" xfId="4406"/>
    <cellStyle name="Финансовый 7 4 2 2 3 3 2 9" xfId="4407"/>
    <cellStyle name="Финансовый 7 4 2 2 3 3 3" xfId="4408"/>
    <cellStyle name="Финансовый 7 4 2 2 3 3 4" xfId="4409"/>
    <cellStyle name="Финансовый 7 4 2 2 3 3 5" xfId="4410"/>
    <cellStyle name="Финансовый 7 4 2 2 3 3 6" xfId="4411"/>
    <cellStyle name="Финансовый 7 4 2 2 3 3 7" xfId="4412"/>
    <cellStyle name="Финансовый 7 4 2 2 3 3 8" xfId="4413"/>
    <cellStyle name="Финансовый 7 4 2 2 3 3 9" xfId="4414"/>
    <cellStyle name="Финансовый 7 4 2 2 3 4" xfId="4415"/>
    <cellStyle name="Финансовый 7 4 2 2 3 4 2" xfId="4416"/>
    <cellStyle name="Финансовый 7 4 2 2 3 4 3" xfId="4417"/>
    <cellStyle name="Финансовый 7 4 2 2 3 4 4" xfId="4418"/>
    <cellStyle name="Финансовый 7 4 2 2 3 4 5" xfId="4419"/>
    <cellStyle name="Финансовый 7 4 2 2 3 4 6" xfId="4420"/>
    <cellStyle name="Финансовый 7 4 2 2 3 4 7" xfId="4421"/>
    <cellStyle name="Финансовый 7 4 2 2 3 4 8" xfId="4422"/>
    <cellStyle name="Финансовый 7 4 2 2 3 4 9" xfId="4423"/>
    <cellStyle name="Финансовый 7 4 2 2 3 5" xfId="4424"/>
    <cellStyle name="Финансовый 7 4 2 2 3 6" xfId="4425"/>
    <cellStyle name="Финансовый 7 4 2 2 3 7" xfId="4426"/>
    <cellStyle name="Финансовый 7 4 2 2 3 8" xfId="4427"/>
    <cellStyle name="Финансовый 7 4 2 2 3 9" xfId="4428"/>
    <cellStyle name="Финансовый 7 4 2 2 4" xfId="4429"/>
    <cellStyle name="Финансовый 7 4 2 2 4 10" xfId="4430"/>
    <cellStyle name="Финансовый 7 4 2 2 4 2" xfId="4431"/>
    <cellStyle name="Финансовый 7 4 2 2 4 2 2" xfId="4432"/>
    <cellStyle name="Финансовый 7 4 2 2 4 2 3" xfId="4433"/>
    <cellStyle name="Финансовый 7 4 2 2 4 2 4" xfId="4434"/>
    <cellStyle name="Финансовый 7 4 2 2 4 2 5" xfId="4435"/>
    <cellStyle name="Финансовый 7 4 2 2 4 2 6" xfId="4436"/>
    <cellStyle name="Финансовый 7 4 2 2 4 2 7" xfId="4437"/>
    <cellStyle name="Финансовый 7 4 2 2 4 2 8" xfId="4438"/>
    <cellStyle name="Финансовый 7 4 2 2 4 2 9" xfId="4439"/>
    <cellStyle name="Финансовый 7 4 2 2 4 3" xfId="4440"/>
    <cellStyle name="Финансовый 7 4 2 2 4 4" xfId="4441"/>
    <cellStyle name="Финансовый 7 4 2 2 4 5" xfId="4442"/>
    <cellStyle name="Финансовый 7 4 2 2 4 6" xfId="4443"/>
    <cellStyle name="Финансовый 7 4 2 2 4 7" xfId="4444"/>
    <cellStyle name="Финансовый 7 4 2 2 4 8" xfId="4445"/>
    <cellStyle name="Финансовый 7 4 2 2 4 9" xfId="4446"/>
    <cellStyle name="Финансовый 7 4 2 2 5" xfId="4447"/>
    <cellStyle name="Финансовый 7 4 2 2 5 2" xfId="4448"/>
    <cellStyle name="Финансовый 7 4 2 2 5 3" xfId="4449"/>
    <cellStyle name="Финансовый 7 4 2 2 5 4" xfId="4450"/>
    <cellStyle name="Финансовый 7 4 2 2 5 5" xfId="4451"/>
    <cellStyle name="Финансовый 7 4 2 2 5 6" xfId="4452"/>
    <cellStyle name="Финансовый 7 4 2 2 5 7" xfId="4453"/>
    <cellStyle name="Финансовый 7 4 2 2 5 8" xfId="4454"/>
    <cellStyle name="Финансовый 7 4 2 2 5 9" xfId="4455"/>
    <cellStyle name="Финансовый 7 4 2 2 6" xfId="4456"/>
    <cellStyle name="Финансовый 7 4 2 2 7" xfId="4457"/>
    <cellStyle name="Финансовый 7 4 2 2 8" xfId="4458"/>
    <cellStyle name="Финансовый 7 4 2 2 9" xfId="4459"/>
    <cellStyle name="Финансовый 7 4 2 3" xfId="4460"/>
    <cellStyle name="Финансовый 7 4 2 3 10" xfId="4461"/>
    <cellStyle name="Финансовый 7 4 2 3 2" xfId="4462"/>
    <cellStyle name="Финансовый 7 4 2 3 2 2" xfId="4463"/>
    <cellStyle name="Финансовый 7 4 2 3 2 3" xfId="4464"/>
    <cellStyle name="Финансовый 7 4 2 3 2 4" xfId="4465"/>
    <cellStyle name="Финансовый 7 4 2 3 2 5" xfId="4466"/>
    <cellStyle name="Финансовый 7 4 2 3 2 6" xfId="4467"/>
    <cellStyle name="Финансовый 7 4 2 3 2 7" xfId="4468"/>
    <cellStyle name="Финансовый 7 4 2 3 2 8" xfId="4469"/>
    <cellStyle name="Финансовый 7 4 2 3 2 9" xfId="4470"/>
    <cellStyle name="Финансовый 7 4 2 3 3" xfId="4471"/>
    <cellStyle name="Финансовый 7 4 2 3 4" xfId="4472"/>
    <cellStyle name="Финансовый 7 4 2 3 5" xfId="4473"/>
    <cellStyle name="Финансовый 7 4 2 3 6" xfId="4474"/>
    <cellStyle name="Финансовый 7 4 2 3 7" xfId="4475"/>
    <cellStyle name="Финансовый 7 4 2 3 8" xfId="4476"/>
    <cellStyle name="Финансовый 7 4 2 3 9" xfId="4477"/>
    <cellStyle name="Финансовый 7 4 2 4" xfId="4478"/>
    <cellStyle name="Финансовый 7 4 2 4 2" xfId="4479"/>
    <cellStyle name="Финансовый 7 4 2 4 3" xfId="4480"/>
    <cellStyle name="Финансовый 7 4 2 4 4" xfId="4481"/>
    <cellStyle name="Финансовый 7 4 2 4 5" xfId="4482"/>
    <cellStyle name="Финансовый 7 4 2 4 6" xfId="4483"/>
    <cellStyle name="Финансовый 7 4 2 4 7" xfId="4484"/>
    <cellStyle name="Финансовый 7 4 2 4 8" xfId="4485"/>
    <cellStyle name="Финансовый 7 4 2 4 9" xfId="4486"/>
    <cellStyle name="Финансовый 7 4 2 5" xfId="4487"/>
    <cellStyle name="Финансовый 7 4 2 6" xfId="4488"/>
    <cellStyle name="Финансовый 7 4 2 7" xfId="4489"/>
    <cellStyle name="Финансовый 7 4 2 8" xfId="4490"/>
    <cellStyle name="Финансовый 7 4 2 9" xfId="4491"/>
    <cellStyle name="Финансовый 7 4 3" xfId="4492"/>
    <cellStyle name="Финансовый 7 4 3 10" xfId="4493"/>
    <cellStyle name="Финансовый 7 4 3 2" xfId="4494"/>
    <cellStyle name="Финансовый 7 4 3 2 2" xfId="4495"/>
    <cellStyle name="Финансовый 7 4 3 2 3" xfId="4496"/>
    <cellStyle name="Финансовый 7 4 3 2 4" xfId="4497"/>
    <cellStyle name="Финансовый 7 4 3 2 5" xfId="4498"/>
    <cellStyle name="Финансовый 7 4 3 2 6" xfId="4499"/>
    <cellStyle name="Финансовый 7 4 3 2 7" xfId="4500"/>
    <cellStyle name="Финансовый 7 4 3 2 8" xfId="4501"/>
    <cellStyle name="Финансовый 7 4 3 2 9" xfId="4502"/>
    <cellStyle name="Финансовый 7 4 3 3" xfId="4503"/>
    <cellStyle name="Финансовый 7 4 3 4" xfId="4504"/>
    <cellStyle name="Финансовый 7 4 3 5" xfId="4505"/>
    <cellStyle name="Финансовый 7 4 3 6" xfId="4506"/>
    <cellStyle name="Финансовый 7 4 3 7" xfId="4507"/>
    <cellStyle name="Финансовый 7 4 3 8" xfId="4508"/>
    <cellStyle name="Финансовый 7 4 3 9" xfId="4509"/>
    <cellStyle name="Финансовый 7 4 4" xfId="4510"/>
    <cellStyle name="Финансовый 7 4 4 2" xfId="4511"/>
    <cellStyle name="Финансовый 7 4 4 3" xfId="4512"/>
    <cellStyle name="Финансовый 7 4 4 4" xfId="4513"/>
    <cellStyle name="Финансовый 7 4 4 5" xfId="4514"/>
    <cellStyle name="Финансовый 7 4 4 6" xfId="4515"/>
    <cellStyle name="Финансовый 7 4 4 7" xfId="4516"/>
    <cellStyle name="Финансовый 7 4 4 8" xfId="4517"/>
    <cellStyle name="Финансовый 7 4 4 9" xfId="4518"/>
    <cellStyle name="Финансовый 7 4 5" xfId="4519"/>
    <cellStyle name="Финансовый 7 4 6" xfId="4520"/>
    <cellStyle name="Финансовый 7 4 7" xfId="4521"/>
    <cellStyle name="Финансовый 7 4 8" xfId="4522"/>
    <cellStyle name="Финансовый 7 4 9" xfId="4523"/>
    <cellStyle name="Финансовый 7 5" xfId="4524"/>
    <cellStyle name="Финансовый 7 5 10" xfId="4525"/>
    <cellStyle name="Финансовый 7 5 11" xfId="4526"/>
    <cellStyle name="Финансовый 7 5 2" xfId="4527"/>
    <cellStyle name="Финансовый 7 5 2 10" xfId="4528"/>
    <cellStyle name="Финансовый 7 5 2 2" xfId="4529"/>
    <cellStyle name="Финансовый 7 5 2 2 2" xfId="4530"/>
    <cellStyle name="Финансовый 7 5 2 2 3" xfId="4531"/>
    <cellStyle name="Финансовый 7 5 2 2 4" xfId="4532"/>
    <cellStyle name="Финансовый 7 5 2 2 5" xfId="4533"/>
    <cellStyle name="Финансовый 7 5 2 2 6" xfId="4534"/>
    <cellStyle name="Финансовый 7 5 2 2 7" xfId="4535"/>
    <cellStyle name="Финансовый 7 5 2 2 8" xfId="4536"/>
    <cellStyle name="Финансовый 7 5 2 2 9" xfId="4537"/>
    <cellStyle name="Финансовый 7 5 2 3" xfId="4538"/>
    <cellStyle name="Финансовый 7 5 2 4" xfId="4539"/>
    <cellStyle name="Финансовый 7 5 2 5" xfId="4540"/>
    <cellStyle name="Финансовый 7 5 2 6" xfId="4541"/>
    <cellStyle name="Финансовый 7 5 2 7" xfId="4542"/>
    <cellStyle name="Финансовый 7 5 2 8" xfId="4543"/>
    <cellStyle name="Финансовый 7 5 2 9" xfId="4544"/>
    <cellStyle name="Финансовый 7 5 3" xfId="4545"/>
    <cellStyle name="Финансовый 7 5 3 2" xfId="4546"/>
    <cellStyle name="Финансовый 7 5 3 3" xfId="4547"/>
    <cellStyle name="Финансовый 7 5 3 4" xfId="4548"/>
    <cellStyle name="Финансовый 7 5 3 5" xfId="4549"/>
    <cellStyle name="Финансовый 7 5 3 6" xfId="4550"/>
    <cellStyle name="Финансовый 7 5 3 7" xfId="4551"/>
    <cellStyle name="Финансовый 7 5 3 8" xfId="4552"/>
    <cellStyle name="Финансовый 7 5 3 9" xfId="4553"/>
    <cellStyle name="Финансовый 7 5 4" xfId="4554"/>
    <cellStyle name="Финансовый 7 5 5" xfId="4555"/>
    <cellStyle name="Финансовый 7 5 6" xfId="4556"/>
    <cellStyle name="Финансовый 7 5 7" xfId="4557"/>
    <cellStyle name="Финансовый 7 5 8" xfId="4558"/>
    <cellStyle name="Финансовый 7 5 9" xfId="4559"/>
    <cellStyle name="Финансовый 7 6" xfId="4560"/>
    <cellStyle name="Финансовый 7 6 10" xfId="4561"/>
    <cellStyle name="Финансовый 7 6 2" xfId="4562"/>
    <cellStyle name="Финансовый 7 6 2 2" xfId="4563"/>
    <cellStyle name="Финансовый 7 6 2 3" xfId="4564"/>
    <cellStyle name="Финансовый 7 6 2 4" xfId="4565"/>
    <cellStyle name="Финансовый 7 6 2 5" xfId="4566"/>
    <cellStyle name="Финансовый 7 6 2 6" xfId="4567"/>
    <cellStyle name="Финансовый 7 6 2 7" xfId="4568"/>
    <cellStyle name="Финансовый 7 6 2 8" xfId="4569"/>
    <cellStyle name="Финансовый 7 6 2 9" xfId="4570"/>
    <cellStyle name="Финансовый 7 6 3" xfId="4571"/>
    <cellStyle name="Финансовый 7 6 4" xfId="4572"/>
    <cellStyle name="Финансовый 7 6 5" xfId="4573"/>
    <cellStyle name="Финансовый 7 6 6" xfId="4574"/>
    <cellStyle name="Финансовый 7 6 7" xfId="4575"/>
    <cellStyle name="Финансовый 7 6 8" xfId="4576"/>
    <cellStyle name="Финансовый 7 6 9" xfId="4577"/>
    <cellStyle name="Финансовый 7 7" xfId="4578"/>
    <cellStyle name="Финансовый 7 7 2" xfId="4579"/>
    <cellStyle name="Финансовый 7 7 3" xfId="4580"/>
    <cellStyle name="Финансовый 7 7 4" xfId="4581"/>
    <cellStyle name="Финансовый 7 7 5" xfId="4582"/>
    <cellStyle name="Финансовый 7 7 6" xfId="4583"/>
    <cellStyle name="Финансовый 7 7 7" xfId="4584"/>
    <cellStyle name="Финансовый 7 7 8" xfId="4585"/>
    <cellStyle name="Финансовый 7 7 9" xfId="4586"/>
    <cellStyle name="Финансовый 7 8" xfId="4587"/>
    <cellStyle name="Финансовый 7 9" xfId="4588"/>
    <cellStyle name="Финансовый 8 10" xfId="4589"/>
    <cellStyle name="Финансовый 8 11" xfId="4590"/>
    <cellStyle name="Финансовый 8 2" xfId="4591"/>
    <cellStyle name="Финансовый 8 2 10" xfId="4592"/>
    <cellStyle name="Финансовый 8 2 2" xfId="4593"/>
    <cellStyle name="Финансовый 8 2 2 2" xfId="4594"/>
    <cellStyle name="Финансовый 8 2 2 3" xfId="4595"/>
    <cellStyle name="Финансовый 8 2 2 4" xfId="4596"/>
    <cellStyle name="Финансовый 8 2 2 5" xfId="4597"/>
    <cellStyle name="Финансовый 8 2 2 6" xfId="4598"/>
    <cellStyle name="Финансовый 8 2 2 7" xfId="4599"/>
    <cellStyle name="Финансовый 8 2 2 8" xfId="4600"/>
    <cellStyle name="Финансовый 8 2 2 9" xfId="4601"/>
    <cellStyle name="Финансовый 8 2 3" xfId="4602"/>
    <cellStyle name="Финансовый 8 2 4" xfId="4603"/>
    <cellStyle name="Финансовый 8 2 5" xfId="4604"/>
    <cellStyle name="Финансовый 8 2 6" xfId="4605"/>
    <cellStyle name="Финансовый 8 2 7" xfId="4606"/>
    <cellStyle name="Финансовый 8 2 8" xfId="4607"/>
    <cellStyle name="Финансовый 8 2 9" xfId="4608"/>
    <cellStyle name="Финансовый 8 3" xfId="4609"/>
    <cellStyle name="Финансовый 8 3 2" xfId="4610"/>
    <cellStyle name="Финансовый 8 3 3" xfId="4611"/>
    <cellStyle name="Финансовый 8 3 4" xfId="4612"/>
    <cellStyle name="Финансовый 8 3 5" xfId="4613"/>
    <cellStyle name="Финансовый 8 3 6" xfId="4614"/>
    <cellStyle name="Финансовый 8 3 7" xfId="4615"/>
    <cellStyle name="Финансовый 8 3 8" xfId="4616"/>
    <cellStyle name="Финансовый 8 3 9" xfId="4617"/>
    <cellStyle name="Финансовый 8 4" xfId="4618"/>
    <cellStyle name="Финансовый 8 5" xfId="4619"/>
    <cellStyle name="Финансовый 8 6" xfId="4620"/>
    <cellStyle name="Финансовый 8 7" xfId="4621"/>
    <cellStyle name="Финансовый 8 8" xfId="4622"/>
    <cellStyle name="Финансовый 8 9" xfId="4623"/>
    <cellStyle name="Финансовый 9" xfId="4624"/>
    <cellStyle name="Финансовый 9 10" xfId="4625"/>
    <cellStyle name="Финансовый 9 2" xfId="4626"/>
    <cellStyle name="Финансовый 9 2 2" xfId="4627"/>
    <cellStyle name="Финансовый 9 2 3" xfId="4628"/>
    <cellStyle name="Финансовый 9 2 4" xfId="4629"/>
    <cellStyle name="Финансовый 9 2 5" xfId="4630"/>
    <cellStyle name="Финансовый 9 2 6" xfId="4631"/>
    <cellStyle name="Финансовый 9 2 7" xfId="4632"/>
    <cellStyle name="Финансовый 9 2 8" xfId="4633"/>
    <cellStyle name="Финансовый 9 2 9" xfId="4634"/>
    <cellStyle name="Финансовый 9 3" xfId="4635"/>
    <cellStyle name="Финансовый 9 4" xfId="4636"/>
    <cellStyle name="Финансовый 9 5" xfId="4637"/>
    <cellStyle name="Финансовый 9 6" xfId="4638"/>
    <cellStyle name="Финансовый 9 7" xfId="4639"/>
    <cellStyle name="Финансовый 9 8" xfId="4640"/>
    <cellStyle name="Финансовый 9 9" xfId="4641"/>
  </cellStyles>
  <dxfs count="0"/>
  <tableStyles count="0" defaultTableStyle="TableStyleMedium9" defaultPivotStyle="PivotStyleLight16"/>
  <colors>
    <mruColors>
      <color rgb="FF66FF99"/>
      <color rgb="FF00FFCC"/>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view="pageBreakPreview" zoomScaleNormal="100" zoomScaleSheetLayoutView="100" workbookViewId="0">
      <selection activeCell="P25" sqref="P25"/>
    </sheetView>
  </sheetViews>
  <sheetFormatPr defaultRowHeight="18.75"/>
  <cols>
    <col min="1" max="1" width="9.140625" style="80"/>
    <col min="2" max="2" width="16" style="80" customWidth="1"/>
    <col min="3" max="3" width="15.85546875" style="80" customWidth="1"/>
    <col min="4" max="4" width="9.42578125" style="80" customWidth="1"/>
    <col min="5" max="5" width="3.140625" style="80" customWidth="1"/>
    <col min="6" max="7" width="5.85546875" style="80" customWidth="1"/>
    <col min="8" max="9" width="9.140625" style="80"/>
  </cols>
  <sheetData>
    <row r="1" spans="1:9">
      <c r="A1" s="121" t="s">
        <v>421</v>
      </c>
      <c r="B1" s="121"/>
      <c r="C1" s="121"/>
      <c r="D1" s="121"/>
      <c r="E1" s="121"/>
      <c r="F1" s="121"/>
      <c r="G1" s="121"/>
      <c r="H1" s="121"/>
      <c r="I1" s="121"/>
    </row>
    <row r="2" spans="1:9">
      <c r="A2" s="121" t="s">
        <v>394</v>
      </c>
      <c r="B2" s="121"/>
      <c r="C2" s="121"/>
      <c r="D2" s="121"/>
      <c r="E2" s="121"/>
      <c r="F2" s="121"/>
      <c r="G2" s="121"/>
      <c r="H2" s="121"/>
      <c r="I2" s="121"/>
    </row>
    <row r="3" spans="1:9">
      <c r="A3" s="121" t="s">
        <v>395</v>
      </c>
      <c r="B3" s="121"/>
      <c r="C3" s="121"/>
      <c r="D3" s="121"/>
      <c r="E3" s="121"/>
      <c r="F3" s="121"/>
      <c r="G3" s="121"/>
      <c r="H3" s="121"/>
      <c r="I3" s="121"/>
    </row>
    <row r="4" spans="1:9">
      <c r="A4" s="121" t="s">
        <v>396</v>
      </c>
      <c r="B4" s="121"/>
      <c r="C4" s="121"/>
      <c r="D4" s="121"/>
      <c r="E4" s="121"/>
      <c r="F4" s="121"/>
      <c r="G4" s="121"/>
      <c r="H4" s="121"/>
      <c r="I4" s="121"/>
    </row>
    <row r="12" spans="1:9">
      <c r="A12" s="122" t="s">
        <v>86</v>
      </c>
      <c r="B12" s="122"/>
      <c r="C12" s="122"/>
      <c r="D12" s="122"/>
      <c r="E12" s="122"/>
      <c r="F12" s="122"/>
      <c r="G12" s="122"/>
      <c r="H12" s="122"/>
      <c r="I12" s="122"/>
    </row>
    <row r="13" spans="1:9">
      <c r="A13" s="122" t="s">
        <v>422</v>
      </c>
      <c r="B13" s="122"/>
      <c r="C13" s="122"/>
      <c r="D13" s="122"/>
      <c r="E13" s="122"/>
      <c r="F13" s="122"/>
      <c r="G13" s="122"/>
      <c r="H13" s="122"/>
      <c r="I13" s="122"/>
    </row>
    <row r="16" spans="1:9">
      <c r="A16" s="122" t="s">
        <v>423</v>
      </c>
      <c r="B16" s="122"/>
      <c r="C16" s="122"/>
      <c r="D16" s="122"/>
      <c r="E16" s="122"/>
      <c r="F16" s="122"/>
      <c r="G16" s="122"/>
      <c r="H16" s="122"/>
      <c r="I16" s="122"/>
    </row>
    <row r="25" spans="1:6">
      <c r="A25" s="120" t="s">
        <v>426</v>
      </c>
      <c r="B25" s="120"/>
      <c r="C25" s="120"/>
    </row>
    <row r="26" spans="1:6" ht="38.25" customHeight="1">
      <c r="A26" s="118" t="s">
        <v>427</v>
      </c>
      <c r="B26" s="118"/>
      <c r="C26" s="118"/>
      <c r="D26" s="118"/>
      <c r="E26" s="118"/>
      <c r="F26" s="118"/>
    </row>
    <row r="34" spans="1:9" ht="78" customHeight="1">
      <c r="A34" s="118" t="s">
        <v>424</v>
      </c>
      <c r="B34" s="118"/>
      <c r="C34" s="118"/>
      <c r="D34" s="118"/>
      <c r="E34" s="81"/>
      <c r="F34" s="81"/>
      <c r="G34" s="81"/>
      <c r="H34" s="119" t="s">
        <v>425</v>
      </c>
      <c r="I34" s="119"/>
    </row>
  </sheetData>
  <mergeCells count="11">
    <mergeCell ref="A2:I2"/>
    <mergeCell ref="A1:I1"/>
    <mergeCell ref="A12:I12"/>
    <mergeCell ref="A13:I13"/>
    <mergeCell ref="A16:I16"/>
    <mergeCell ref="A34:D34"/>
    <mergeCell ref="H34:I34"/>
    <mergeCell ref="A25:C25"/>
    <mergeCell ref="A4:I4"/>
    <mergeCell ref="A3:I3"/>
    <mergeCell ref="A26:F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6"/>
  <sheetViews>
    <sheetView view="pageBreakPreview" zoomScale="60" zoomScaleNormal="100" zoomScalePageLayoutView="55" workbookViewId="0">
      <selection sqref="A1:XFD1048576"/>
    </sheetView>
  </sheetViews>
  <sheetFormatPr defaultColWidth="10.28515625" defaultRowHeight="18.75"/>
  <cols>
    <col min="1" max="1" width="11" style="57" bestFit="1" customWidth="1"/>
    <col min="2" max="2" width="14.42578125" style="57" customWidth="1"/>
    <col min="3" max="3" width="16.28515625" style="57" customWidth="1"/>
    <col min="4" max="4" width="19" style="57" customWidth="1"/>
    <col min="5" max="5" width="63.28515625" style="51" customWidth="1"/>
    <col min="6" max="6" width="22.5703125" style="51" customWidth="1"/>
    <col min="7" max="7" width="107.85546875" style="51" customWidth="1"/>
    <col min="8" max="8" width="53.140625" style="62" customWidth="1"/>
    <col min="9" max="16384" width="10.28515625" style="62"/>
  </cols>
  <sheetData>
    <row r="1" spans="1:7">
      <c r="D1" s="123" t="s">
        <v>449</v>
      </c>
      <c r="E1" s="123"/>
      <c r="F1" s="123"/>
      <c r="G1" s="123"/>
    </row>
    <row r="2" spans="1:7" s="63" customFormat="1">
      <c r="D2" s="123" t="s">
        <v>394</v>
      </c>
      <c r="E2" s="123"/>
      <c r="F2" s="123"/>
      <c r="G2" s="123"/>
    </row>
    <row r="3" spans="1:7" s="63" customFormat="1">
      <c r="D3" s="123" t="s">
        <v>395</v>
      </c>
      <c r="E3" s="123"/>
      <c r="F3" s="123"/>
      <c r="G3" s="123"/>
    </row>
    <row r="4" spans="1:7" s="63" customFormat="1">
      <c r="D4" s="123" t="s">
        <v>554</v>
      </c>
      <c r="E4" s="123"/>
      <c r="F4" s="123"/>
      <c r="G4" s="123"/>
    </row>
    <row r="5" spans="1:7" s="63" customFormat="1"/>
    <row r="6" spans="1:7" s="63" customFormat="1">
      <c r="A6" s="222" t="s">
        <v>467</v>
      </c>
      <c r="B6" s="222"/>
      <c r="C6" s="222"/>
      <c r="D6" s="222"/>
      <c r="E6" s="222"/>
      <c r="F6" s="222"/>
      <c r="G6" s="222"/>
    </row>
    <row r="7" spans="1:7" s="63" customFormat="1" ht="78.75" customHeight="1">
      <c r="A7" s="94" t="s">
        <v>19</v>
      </c>
      <c r="B7" s="94" t="s">
        <v>282</v>
      </c>
      <c r="C7" s="94" t="s">
        <v>283</v>
      </c>
      <c r="D7" s="94" t="s">
        <v>284</v>
      </c>
      <c r="E7" s="61" t="s">
        <v>285</v>
      </c>
      <c r="F7" s="61" t="s">
        <v>263</v>
      </c>
      <c r="G7" s="61" t="s">
        <v>286</v>
      </c>
    </row>
    <row r="8" spans="1:7" s="63" customFormat="1" ht="23.25" customHeight="1">
      <c r="A8" s="94">
        <v>1</v>
      </c>
      <c r="B8" s="94" t="s">
        <v>49</v>
      </c>
      <c r="C8" s="94" t="s">
        <v>105</v>
      </c>
      <c r="D8" s="94" t="s">
        <v>32</v>
      </c>
      <c r="E8" s="61">
        <v>5</v>
      </c>
      <c r="F8" s="61">
        <v>6</v>
      </c>
      <c r="G8" s="61">
        <v>7</v>
      </c>
    </row>
    <row r="9" spans="1:7" s="63" customFormat="1" ht="183" customHeight="1">
      <c r="A9" s="94" t="s">
        <v>58</v>
      </c>
      <c r="B9" s="94" t="s">
        <v>287</v>
      </c>
      <c r="C9" s="94" t="s">
        <v>287</v>
      </c>
      <c r="D9" s="94" t="s">
        <v>288</v>
      </c>
      <c r="E9" s="61" t="s">
        <v>289</v>
      </c>
      <c r="F9" s="61" t="s">
        <v>248</v>
      </c>
      <c r="G9" s="61" t="s">
        <v>290</v>
      </c>
    </row>
    <row r="10" spans="1:7" s="63" customFormat="1" ht="185.25" customHeight="1">
      <c r="A10" s="94" t="s">
        <v>49</v>
      </c>
      <c r="B10" s="94" t="s">
        <v>287</v>
      </c>
      <c r="C10" s="94" t="s">
        <v>287</v>
      </c>
      <c r="D10" s="94" t="s">
        <v>291</v>
      </c>
      <c r="E10" s="61" t="s">
        <v>292</v>
      </c>
      <c r="F10" s="61" t="s">
        <v>248</v>
      </c>
      <c r="G10" s="61" t="s">
        <v>293</v>
      </c>
    </row>
    <row r="11" spans="1:7" s="63" customFormat="1" ht="213" customHeight="1">
      <c r="A11" s="94" t="s">
        <v>105</v>
      </c>
      <c r="B11" s="94" t="s">
        <v>287</v>
      </c>
      <c r="C11" s="94" t="s">
        <v>287</v>
      </c>
      <c r="D11" s="94" t="s">
        <v>107</v>
      </c>
      <c r="E11" s="61" t="s">
        <v>482</v>
      </c>
      <c r="F11" s="61" t="s">
        <v>248</v>
      </c>
      <c r="G11" s="61" t="s">
        <v>485</v>
      </c>
    </row>
    <row r="12" spans="1:7" ht="171" customHeight="1">
      <c r="A12" s="94" t="s">
        <v>32</v>
      </c>
      <c r="B12" s="94" t="s">
        <v>287</v>
      </c>
      <c r="C12" s="94" t="s">
        <v>287</v>
      </c>
      <c r="D12" s="94" t="s">
        <v>108</v>
      </c>
      <c r="E12" s="95" t="s">
        <v>459</v>
      </c>
      <c r="F12" s="61" t="s">
        <v>248</v>
      </c>
      <c r="G12" s="61" t="s">
        <v>460</v>
      </c>
    </row>
    <row r="13" spans="1:7" ht="102.75" customHeight="1">
      <c r="A13" s="94" t="s">
        <v>50</v>
      </c>
      <c r="B13" s="94" t="s">
        <v>287</v>
      </c>
      <c r="C13" s="94" t="s">
        <v>287</v>
      </c>
      <c r="D13" s="94" t="s">
        <v>334</v>
      </c>
      <c r="E13" s="95" t="s">
        <v>494</v>
      </c>
      <c r="F13" s="61" t="s">
        <v>248</v>
      </c>
      <c r="G13" s="61" t="s">
        <v>495</v>
      </c>
    </row>
    <row r="14" spans="1:7" ht="107.25" customHeight="1">
      <c r="A14" s="94" t="s">
        <v>52</v>
      </c>
      <c r="B14" s="94" t="s">
        <v>287</v>
      </c>
      <c r="C14" s="94" t="s">
        <v>287</v>
      </c>
      <c r="D14" s="94" t="s">
        <v>356</v>
      </c>
      <c r="E14" s="95" t="s">
        <v>494</v>
      </c>
      <c r="F14" s="61" t="s">
        <v>248</v>
      </c>
      <c r="G14" s="61" t="s">
        <v>495</v>
      </c>
    </row>
    <row r="15" spans="1:7" ht="102.75" customHeight="1">
      <c r="A15" s="94" t="s">
        <v>54</v>
      </c>
      <c r="B15" s="94" t="s">
        <v>287</v>
      </c>
      <c r="C15" s="94" t="s">
        <v>287</v>
      </c>
      <c r="D15" s="94" t="s">
        <v>364</v>
      </c>
      <c r="E15" s="95" t="s">
        <v>494</v>
      </c>
      <c r="F15" s="61" t="s">
        <v>248</v>
      </c>
      <c r="G15" s="61" t="s">
        <v>495</v>
      </c>
    </row>
    <row r="16" spans="1:7" ht="244.5" customHeight="1">
      <c r="A16" s="94" t="s">
        <v>56</v>
      </c>
      <c r="B16" s="94" t="s">
        <v>287</v>
      </c>
      <c r="C16" s="94" t="s">
        <v>287</v>
      </c>
      <c r="D16" s="94" t="s">
        <v>365</v>
      </c>
      <c r="E16" s="95" t="s">
        <v>204</v>
      </c>
      <c r="F16" s="61" t="s">
        <v>248</v>
      </c>
      <c r="G16" s="61" t="s">
        <v>384</v>
      </c>
    </row>
    <row r="17" spans="1:7" ht="176.25" customHeight="1">
      <c r="A17" s="94" t="s">
        <v>106</v>
      </c>
      <c r="B17" s="94" t="s">
        <v>287</v>
      </c>
      <c r="C17" s="94" t="s">
        <v>287</v>
      </c>
      <c r="D17" s="94" t="s">
        <v>366</v>
      </c>
      <c r="E17" s="95" t="s">
        <v>483</v>
      </c>
      <c r="F17" s="61" t="s">
        <v>248</v>
      </c>
      <c r="G17" s="61" t="s">
        <v>383</v>
      </c>
    </row>
    <row r="18" spans="1:7" ht="165" customHeight="1">
      <c r="A18" s="94" t="s">
        <v>107</v>
      </c>
      <c r="B18" s="94" t="s">
        <v>287</v>
      </c>
      <c r="C18" s="94" t="s">
        <v>287</v>
      </c>
      <c r="D18" s="94" t="s">
        <v>496</v>
      </c>
      <c r="E18" s="95" t="s">
        <v>298</v>
      </c>
      <c r="F18" s="61" t="s">
        <v>248</v>
      </c>
      <c r="G18" s="61" t="s">
        <v>498</v>
      </c>
    </row>
    <row r="19" spans="1:7" ht="348.75" customHeight="1">
      <c r="A19" s="94" t="s">
        <v>108</v>
      </c>
      <c r="B19" s="61" t="s">
        <v>287</v>
      </c>
      <c r="C19" s="61" t="s">
        <v>287</v>
      </c>
      <c r="D19" s="61" t="s">
        <v>373</v>
      </c>
      <c r="E19" s="61" t="s">
        <v>484</v>
      </c>
      <c r="F19" s="61" t="s">
        <v>248</v>
      </c>
      <c r="G19" s="61" t="s">
        <v>486</v>
      </c>
    </row>
    <row r="20" spans="1:7" ht="198.75" hidden="1" customHeight="1">
      <c r="A20" s="94" t="s">
        <v>56</v>
      </c>
      <c r="B20" s="94" t="s">
        <v>287</v>
      </c>
      <c r="C20" s="94" t="s">
        <v>294</v>
      </c>
      <c r="D20" s="94" t="s">
        <v>287</v>
      </c>
      <c r="E20" s="61" t="s">
        <v>295</v>
      </c>
      <c r="F20" s="61" t="s">
        <v>248</v>
      </c>
      <c r="G20" s="61" t="s">
        <v>385</v>
      </c>
    </row>
    <row r="21" spans="1:7" ht="106.5" hidden="1" customHeight="1">
      <c r="A21" s="94" t="s">
        <v>106</v>
      </c>
      <c r="B21" s="94" t="s">
        <v>287</v>
      </c>
      <c r="C21" s="94" t="s">
        <v>294</v>
      </c>
      <c r="D21" s="94" t="s">
        <v>294</v>
      </c>
      <c r="E21" s="61" t="s">
        <v>296</v>
      </c>
      <c r="F21" s="61" t="s">
        <v>281</v>
      </c>
      <c r="G21" s="61" t="s">
        <v>297</v>
      </c>
    </row>
    <row r="22" spans="1:7" ht="99" customHeight="1">
      <c r="A22" s="94" t="s">
        <v>109</v>
      </c>
      <c r="B22" s="94" t="s">
        <v>287</v>
      </c>
      <c r="C22" s="94" t="s">
        <v>294</v>
      </c>
      <c r="D22" s="94" t="s">
        <v>291</v>
      </c>
      <c r="E22" s="61" t="s">
        <v>392</v>
      </c>
      <c r="F22" s="61" t="s">
        <v>330</v>
      </c>
      <c r="G22" s="61" t="s">
        <v>391</v>
      </c>
    </row>
    <row r="23" spans="1:7" ht="150" hidden="1" customHeight="1">
      <c r="A23" s="94" t="s">
        <v>108</v>
      </c>
      <c r="B23" s="94" t="s">
        <v>287</v>
      </c>
      <c r="C23" s="94" t="s">
        <v>294</v>
      </c>
      <c r="D23" s="94" t="s">
        <v>107</v>
      </c>
      <c r="E23" s="97" t="s">
        <v>298</v>
      </c>
      <c r="F23" s="97" t="s">
        <v>248</v>
      </c>
      <c r="G23" s="97" t="s">
        <v>299</v>
      </c>
    </row>
    <row r="24" spans="1:7" ht="75" hidden="1">
      <c r="A24" s="94" t="s">
        <v>109</v>
      </c>
      <c r="B24" s="94" t="s">
        <v>287</v>
      </c>
      <c r="C24" s="94" t="s">
        <v>294</v>
      </c>
      <c r="D24" s="94" t="s">
        <v>104</v>
      </c>
      <c r="E24" s="61" t="s">
        <v>300</v>
      </c>
      <c r="F24" s="61" t="s">
        <v>257</v>
      </c>
      <c r="G24" s="61" t="s">
        <v>297</v>
      </c>
    </row>
    <row r="25" spans="1:7" ht="117" customHeight="1">
      <c r="A25" s="94" t="s">
        <v>104</v>
      </c>
      <c r="B25" s="94" t="s">
        <v>287</v>
      </c>
      <c r="C25" s="94" t="s">
        <v>294</v>
      </c>
      <c r="D25" s="94" t="s">
        <v>236</v>
      </c>
      <c r="E25" s="61" t="s">
        <v>487</v>
      </c>
      <c r="F25" s="61" t="s">
        <v>330</v>
      </c>
      <c r="G25" s="61" t="s">
        <v>488</v>
      </c>
    </row>
    <row r="26" spans="1:7" ht="149.25" customHeight="1">
      <c r="A26" s="94" t="s">
        <v>236</v>
      </c>
      <c r="B26" s="94" t="s">
        <v>287</v>
      </c>
      <c r="C26" s="94" t="s">
        <v>294</v>
      </c>
      <c r="D26" s="94" t="s">
        <v>301</v>
      </c>
      <c r="E26" s="61" t="s">
        <v>302</v>
      </c>
      <c r="F26" s="61" t="s">
        <v>248</v>
      </c>
      <c r="G26" s="61" t="s">
        <v>303</v>
      </c>
    </row>
    <row r="27" spans="1:7" ht="100.5" hidden="1" customHeight="1">
      <c r="A27" s="94" t="s">
        <v>104</v>
      </c>
      <c r="B27" s="94" t="s">
        <v>287</v>
      </c>
      <c r="C27" s="94" t="s">
        <v>294</v>
      </c>
      <c r="D27" s="94" t="s">
        <v>334</v>
      </c>
      <c r="E27" s="61" t="s">
        <v>387</v>
      </c>
      <c r="F27" s="61" t="s">
        <v>281</v>
      </c>
      <c r="G27" s="61" t="s">
        <v>379</v>
      </c>
    </row>
    <row r="28" spans="1:7" ht="75" hidden="1" customHeight="1">
      <c r="A28" s="94" t="s">
        <v>236</v>
      </c>
      <c r="B28" s="94" t="s">
        <v>287</v>
      </c>
      <c r="C28" s="94" t="s">
        <v>294</v>
      </c>
      <c r="D28" s="94" t="s">
        <v>364</v>
      </c>
      <c r="E28" s="61" t="s">
        <v>232</v>
      </c>
      <c r="F28" s="61" t="s">
        <v>308</v>
      </c>
      <c r="G28" s="61" t="s">
        <v>378</v>
      </c>
    </row>
    <row r="29" spans="1:7" ht="75" hidden="1" customHeight="1">
      <c r="A29" s="94" t="s">
        <v>315</v>
      </c>
      <c r="B29" s="94" t="s">
        <v>287</v>
      </c>
      <c r="C29" s="94" t="s">
        <v>304</v>
      </c>
      <c r="D29" s="94" t="s">
        <v>287</v>
      </c>
      <c r="E29" s="61" t="s">
        <v>305</v>
      </c>
      <c r="F29" s="61" t="s">
        <v>281</v>
      </c>
      <c r="G29" s="61" t="s">
        <v>306</v>
      </c>
    </row>
    <row r="30" spans="1:7" ht="37.5" hidden="1" customHeight="1">
      <c r="A30" s="96"/>
      <c r="B30" s="96" t="s">
        <v>287</v>
      </c>
      <c r="C30" s="96" t="s">
        <v>288</v>
      </c>
      <c r="D30" s="96" t="s">
        <v>287</v>
      </c>
      <c r="E30" s="97" t="s">
        <v>461</v>
      </c>
      <c r="F30" s="97" t="s">
        <v>281</v>
      </c>
      <c r="G30" s="97" t="s">
        <v>462</v>
      </c>
    </row>
    <row r="31" spans="1:7" ht="93.75" hidden="1" customHeight="1">
      <c r="A31" s="96"/>
      <c r="B31" s="96" t="s">
        <v>287</v>
      </c>
      <c r="C31" s="96" t="s">
        <v>288</v>
      </c>
      <c r="D31" s="96" t="s">
        <v>294</v>
      </c>
      <c r="E31" s="97" t="s">
        <v>307</v>
      </c>
      <c r="F31" s="97" t="s">
        <v>308</v>
      </c>
      <c r="G31" s="97" t="s">
        <v>309</v>
      </c>
    </row>
    <row r="32" spans="1:7" ht="75" hidden="1" customHeight="1">
      <c r="A32" s="96"/>
      <c r="B32" s="96" t="s">
        <v>287</v>
      </c>
      <c r="C32" s="96" t="s">
        <v>291</v>
      </c>
      <c r="D32" s="96" t="s">
        <v>287</v>
      </c>
      <c r="E32" s="97" t="s">
        <v>310</v>
      </c>
      <c r="F32" s="97" t="s">
        <v>281</v>
      </c>
      <c r="G32" s="97" t="s">
        <v>311</v>
      </c>
    </row>
    <row r="33" spans="1:7" ht="93.75" hidden="1" customHeight="1">
      <c r="A33" s="96"/>
      <c r="B33" s="96" t="s">
        <v>287</v>
      </c>
      <c r="C33" s="96" t="s">
        <v>291</v>
      </c>
      <c r="D33" s="96" t="s">
        <v>287</v>
      </c>
      <c r="E33" s="97" t="s">
        <v>312</v>
      </c>
      <c r="F33" s="97" t="s">
        <v>313</v>
      </c>
      <c r="G33" s="97" t="s">
        <v>314</v>
      </c>
    </row>
    <row r="34" spans="1:7" ht="75" hidden="1" customHeight="1">
      <c r="A34" s="96"/>
      <c r="B34" s="96" t="s">
        <v>287</v>
      </c>
      <c r="C34" s="96" t="s">
        <v>291</v>
      </c>
      <c r="D34" s="96" t="s">
        <v>294</v>
      </c>
      <c r="E34" s="97" t="s">
        <v>316</v>
      </c>
      <c r="F34" s="97" t="s">
        <v>308</v>
      </c>
      <c r="G34" s="97" t="s">
        <v>317</v>
      </c>
    </row>
    <row r="35" spans="1:7" ht="75" hidden="1" customHeight="1">
      <c r="A35" s="96"/>
      <c r="B35" s="96" t="s">
        <v>287</v>
      </c>
      <c r="C35" s="96" t="s">
        <v>291</v>
      </c>
      <c r="D35" s="96" t="s">
        <v>304</v>
      </c>
      <c r="E35" s="97" t="s">
        <v>319</v>
      </c>
      <c r="F35" s="97" t="s">
        <v>308</v>
      </c>
      <c r="G35" s="97" t="s">
        <v>320</v>
      </c>
    </row>
    <row r="36" spans="1:7" ht="37.5" hidden="1" customHeight="1">
      <c r="A36" s="96"/>
      <c r="B36" s="96" t="s">
        <v>287</v>
      </c>
      <c r="C36" s="96" t="s">
        <v>291</v>
      </c>
      <c r="D36" s="96" t="s">
        <v>322</v>
      </c>
      <c r="E36" s="97" t="s">
        <v>323</v>
      </c>
      <c r="F36" s="97" t="s">
        <v>308</v>
      </c>
      <c r="G36" s="97" t="s">
        <v>324</v>
      </c>
    </row>
    <row r="37" spans="1:7" ht="75" hidden="1" customHeight="1">
      <c r="A37" s="94"/>
      <c r="B37" s="94" t="s">
        <v>287</v>
      </c>
      <c r="C37" s="96" t="s">
        <v>291</v>
      </c>
      <c r="D37" s="96" t="s">
        <v>325</v>
      </c>
      <c r="E37" s="97" t="s">
        <v>326</v>
      </c>
      <c r="F37" s="97" t="s">
        <v>308</v>
      </c>
      <c r="G37" s="97" t="s">
        <v>327</v>
      </c>
    </row>
    <row r="38" spans="1:7" ht="102.75" customHeight="1">
      <c r="A38" s="94" t="s">
        <v>315</v>
      </c>
      <c r="B38" s="94" t="s">
        <v>287</v>
      </c>
      <c r="C38" s="94" t="s">
        <v>322</v>
      </c>
      <c r="D38" s="94" t="s">
        <v>287</v>
      </c>
      <c r="E38" s="95" t="s">
        <v>494</v>
      </c>
      <c r="F38" s="61" t="s">
        <v>248</v>
      </c>
      <c r="G38" s="61" t="s">
        <v>495</v>
      </c>
    </row>
    <row r="39" spans="1:7" ht="160.5" customHeight="1">
      <c r="A39" s="94" t="s">
        <v>318</v>
      </c>
      <c r="B39" s="94" t="s">
        <v>287</v>
      </c>
      <c r="C39" s="61" t="s">
        <v>322</v>
      </c>
      <c r="D39" s="61" t="s">
        <v>304</v>
      </c>
      <c r="E39" s="61" t="s">
        <v>492</v>
      </c>
      <c r="F39" s="61" t="s">
        <v>248</v>
      </c>
      <c r="G39" s="61" t="s">
        <v>491</v>
      </c>
    </row>
    <row r="40" spans="1:7" ht="93.75" customHeight="1">
      <c r="A40" s="94" t="s">
        <v>321</v>
      </c>
      <c r="B40" s="94" t="s">
        <v>287</v>
      </c>
      <c r="C40" s="94" t="s">
        <v>291</v>
      </c>
      <c r="D40" s="94" t="s">
        <v>328</v>
      </c>
      <c r="E40" s="61" t="s">
        <v>329</v>
      </c>
      <c r="F40" s="61" t="s">
        <v>330</v>
      </c>
      <c r="G40" s="61" t="s">
        <v>331</v>
      </c>
    </row>
    <row r="41" spans="1:7" ht="111" customHeight="1">
      <c r="A41" s="94" t="s">
        <v>301</v>
      </c>
      <c r="B41" s="94" t="s">
        <v>287</v>
      </c>
      <c r="C41" s="94" t="s">
        <v>291</v>
      </c>
      <c r="D41" s="94" t="s">
        <v>288</v>
      </c>
      <c r="E41" s="61" t="s">
        <v>332</v>
      </c>
      <c r="F41" s="61" t="s">
        <v>281</v>
      </c>
      <c r="G41" s="61" t="s">
        <v>333</v>
      </c>
    </row>
    <row r="42" spans="1:7" ht="56.25" hidden="1" customHeight="1">
      <c r="A42" s="96"/>
      <c r="B42" s="96" t="s">
        <v>287</v>
      </c>
      <c r="C42" s="96" t="s">
        <v>291</v>
      </c>
      <c r="D42" s="96" t="s">
        <v>291</v>
      </c>
      <c r="E42" s="97" t="s">
        <v>335</v>
      </c>
      <c r="F42" s="97" t="s">
        <v>281</v>
      </c>
      <c r="G42" s="97" t="s">
        <v>336</v>
      </c>
    </row>
    <row r="43" spans="1:7" ht="98.25" hidden="1" customHeight="1">
      <c r="A43" s="96"/>
      <c r="B43" s="98" t="s">
        <v>287</v>
      </c>
      <c r="C43" s="94" t="s">
        <v>291</v>
      </c>
      <c r="D43" s="94" t="s">
        <v>374</v>
      </c>
      <c r="E43" s="61" t="s">
        <v>219</v>
      </c>
      <c r="F43" s="58" t="s">
        <v>281</v>
      </c>
      <c r="G43" s="58" t="s">
        <v>377</v>
      </c>
    </row>
    <row r="44" spans="1:7" ht="93.75" hidden="1" customHeight="1">
      <c r="A44" s="96"/>
      <c r="B44" s="96" t="s">
        <v>287</v>
      </c>
      <c r="C44" s="96" t="s">
        <v>337</v>
      </c>
      <c r="D44" s="96" t="s">
        <v>287</v>
      </c>
      <c r="E44" s="97" t="s">
        <v>338</v>
      </c>
      <c r="F44" s="97" t="s">
        <v>308</v>
      </c>
      <c r="G44" s="97" t="s">
        <v>339</v>
      </c>
    </row>
    <row r="45" spans="1:7" ht="93.75" hidden="1">
      <c r="A45" s="96"/>
      <c r="B45" s="96" t="s">
        <v>287</v>
      </c>
      <c r="C45" s="96" t="s">
        <v>340</v>
      </c>
      <c r="D45" s="96" t="s">
        <v>287</v>
      </c>
      <c r="E45" s="97" t="s">
        <v>255</v>
      </c>
      <c r="F45" s="97" t="s">
        <v>281</v>
      </c>
      <c r="G45" s="97" t="s">
        <v>341</v>
      </c>
    </row>
    <row r="46" spans="1:7" ht="75" hidden="1" customHeight="1">
      <c r="A46" s="96"/>
      <c r="B46" s="96" t="s">
        <v>287</v>
      </c>
      <c r="C46" s="96" t="s">
        <v>340</v>
      </c>
      <c r="D46" s="96" t="s">
        <v>294</v>
      </c>
      <c r="E46" s="97" t="s">
        <v>342</v>
      </c>
      <c r="F46" s="97" t="s">
        <v>281</v>
      </c>
      <c r="G46" s="97" t="s">
        <v>343</v>
      </c>
    </row>
    <row r="47" spans="1:7" ht="75" hidden="1">
      <c r="A47" s="96"/>
      <c r="B47" s="96" t="s">
        <v>287</v>
      </c>
      <c r="C47" s="96" t="s">
        <v>340</v>
      </c>
      <c r="D47" s="96" t="s">
        <v>304</v>
      </c>
      <c r="E47" s="97" t="s">
        <v>344</v>
      </c>
      <c r="F47" s="97" t="s">
        <v>281</v>
      </c>
      <c r="G47" s="97" t="s">
        <v>345</v>
      </c>
    </row>
    <row r="48" spans="1:7" ht="93.75" hidden="1" customHeight="1">
      <c r="A48" s="96"/>
      <c r="B48" s="96" t="s">
        <v>287</v>
      </c>
      <c r="C48" s="96" t="s">
        <v>347</v>
      </c>
      <c r="D48" s="96" t="s">
        <v>287</v>
      </c>
      <c r="E48" s="97" t="s">
        <v>348</v>
      </c>
      <c r="F48" s="97" t="s">
        <v>281</v>
      </c>
      <c r="G48" s="97" t="s">
        <v>349</v>
      </c>
    </row>
    <row r="49" spans="1:7" ht="356.25" hidden="1" customHeight="1">
      <c r="A49" s="96"/>
      <c r="B49" s="96" t="s">
        <v>287</v>
      </c>
      <c r="C49" s="96" t="s">
        <v>351</v>
      </c>
      <c r="D49" s="96" t="s">
        <v>287</v>
      </c>
      <c r="E49" s="97" t="s">
        <v>352</v>
      </c>
      <c r="F49" s="97" t="s">
        <v>248</v>
      </c>
      <c r="G49" s="97" t="s">
        <v>353</v>
      </c>
    </row>
    <row r="50" spans="1:7" ht="206.25" hidden="1" customHeight="1">
      <c r="A50" s="96"/>
      <c r="B50" s="96" t="s">
        <v>287</v>
      </c>
      <c r="C50" s="96" t="s">
        <v>351</v>
      </c>
      <c r="D50" s="96" t="s">
        <v>294</v>
      </c>
      <c r="E50" s="97" t="s">
        <v>354</v>
      </c>
      <c r="F50" s="97" t="s">
        <v>257</v>
      </c>
      <c r="G50" s="97" t="s">
        <v>355</v>
      </c>
    </row>
    <row r="51" spans="1:7" ht="150.75" customHeight="1">
      <c r="A51" s="52" t="s">
        <v>346</v>
      </c>
      <c r="B51" s="52" t="s">
        <v>287</v>
      </c>
      <c r="C51" s="52" t="s">
        <v>374</v>
      </c>
      <c r="D51" s="52" t="s">
        <v>287</v>
      </c>
      <c r="E51" s="115" t="s">
        <v>489</v>
      </c>
      <c r="F51" s="115" t="s">
        <v>281</v>
      </c>
      <c r="G51" s="115" t="s">
        <v>490</v>
      </c>
    </row>
    <row r="52" spans="1:7" ht="75.75" customHeight="1">
      <c r="A52" s="98" t="s">
        <v>350</v>
      </c>
      <c r="B52" s="98" t="s">
        <v>287</v>
      </c>
      <c r="C52" s="98" t="s">
        <v>375</v>
      </c>
      <c r="D52" s="98" t="s">
        <v>287</v>
      </c>
      <c r="E52" s="58" t="s">
        <v>389</v>
      </c>
      <c r="F52" s="58" t="s">
        <v>308</v>
      </c>
      <c r="G52" s="58" t="s">
        <v>464</v>
      </c>
    </row>
    <row r="53" spans="1:7" ht="150.75" customHeight="1">
      <c r="A53" s="98" t="s">
        <v>334</v>
      </c>
      <c r="B53" s="98" t="s">
        <v>287</v>
      </c>
      <c r="C53" s="98" t="s">
        <v>376</v>
      </c>
      <c r="D53" s="98" t="s">
        <v>294</v>
      </c>
      <c r="E53" s="58" t="s">
        <v>500</v>
      </c>
      <c r="F53" s="58" t="s">
        <v>308</v>
      </c>
      <c r="G53" s="58" t="s">
        <v>380</v>
      </c>
    </row>
    <row r="54" spans="1:7" ht="110.25" customHeight="1">
      <c r="A54" s="98" t="s">
        <v>356</v>
      </c>
      <c r="B54" s="98" t="s">
        <v>287</v>
      </c>
      <c r="C54" s="98" t="s">
        <v>376</v>
      </c>
      <c r="D54" s="98" t="s">
        <v>322</v>
      </c>
      <c r="E54" s="58" t="s">
        <v>390</v>
      </c>
      <c r="F54" s="58" t="s">
        <v>308</v>
      </c>
      <c r="G54" s="58" t="s">
        <v>382</v>
      </c>
    </row>
    <row r="55" spans="1:7" ht="100.5" customHeight="1">
      <c r="A55" s="98" t="s">
        <v>359</v>
      </c>
      <c r="B55" s="98" t="s">
        <v>287</v>
      </c>
      <c r="C55" s="98" t="s">
        <v>376</v>
      </c>
      <c r="D55" s="98" t="s">
        <v>288</v>
      </c>
      <c r="E55" s="58" t="s">
        <v>501</v>
      </c>
      <c r="F55" s="58" t="s">
        <v>308</v>
      </c>
      <c r="G55" s="58" t="s">
        <v>381</v>
      </c>
    </row>
    <row r="56" spans="1:7" ht="81" customHeight="1">
      <c r="A56" s="94" t="s">
        <v>497</v>
      </c>
      <c r="B56" s="94" t="s">
        <v>294</v>
      </c>
      <c r="C56" s="94" t="s">
        <v>287</v>
      </c>
      <c r="D56" s="94" t="s">
        <v>287</v>
      </c>
      <c r="E56" s="61" t="s">
        <v>357</v>
      </c>
      <c r="F56" s="61" t="s">
        <v>330</v>
      </c>
      <c r="G56" s="61" t="s">
        <v>358</v>
      </c>
    </row>
    <row r="57" spans="1:7" ht="75" customHeight="1">
      <c r="A57" s="94" t="s">
        <v>364</v>
      </c>
      <c r="B57" s="94" t="s">
        <v>294</v>
      </c>
      <c r="C57" s="94" t="s">
        <v>294</v>
      </c>
      <c r="D57" s="94" t="s">
        <v>287</v>
      </c>
      <c r="E57" s="61" t="s">
        <v>360</v>
      </c>
      <c r="F57" s="61" t="s">
        <v>281</v>
      </c>
      <c r="G57" s="61" t="s">
        <v>361</v>
      </c>
    </row>
    <row r="58" spans="1:7" ht="105" hidden="1" customHeight="1">
      <c r="A58" s="94" t="s">
        <v>334</v>
      </c>
      <c r="B58" s="94" t="s">
        <v>294</v>
      </c>
      <c r="C58" s="94" t="s">
        <v>294</v>
      </c>
      <c r="D58" s="94" t="s">
        <v>294</v>
      </c>
      <c r="E58" s="61" t="s">
        <v>362</v>
      </c>
      <c r="F58" s="61" t="s">
        <v>281</v>
      </c>
      <c r="G58" s="61" t="s">
        <v>363</v>
      </c>
    </row>
    <row r="59" spans="1:7" ht="192.75" customHeight="1">
      <c r="A59" s="94" t="s">
        <v>463</v>
      </c>
      <c r="B59" s="94" t="s">
        <v>294</v>
      </c>
      <c r="C59" s="94" t="s">
        <v>294</v>
      </c>
      <c r="D59" s="94" t="s">
        <v>288</v>
      </c>
      <c r="E59" s="61" t="s">
        <v>550</v>
      </c>
      <c r="F59" s="61" t="s">
        <v>248</v>
      </c>
      <c r="G59" s="61" t="s">
        <v>551</v>
      </c>
    </row>
    <row r="60" spans="1:7" ht="219.75" customHeight="1">
      <c r="A60" s="94" t="s">
        <v>365</v>
      </c>
      <c r="B60" s="94" t="s">
        <v>294</v>
      </c>
      <c r="C60" s="94" t="s">
        <v>304</v>
      </c>
      <c r="D60" s="94" t="s">
        <v>325</v>
      </c>
      <c r="E60" s="61" t="s">
        <v>220</v>
      </c>
      <c r="F60" s="61" t="s">
        <v>248</v>
      </c>
      <c r="G60" s="61" t="s">
        <v>465</v>
      </c>
    </row>
    <row r="61" spans="1:7" ht="56.25" hidden="1" customHeight="1">
      <c r="A61" s="94" t="s">
        <v>463</v>
      </c>
      <c r="B61" s="94" t="s">
        <v>294</v>
      </c>
      <c r="C61" s="94" t="s">
        <v>325</v>
      </c>
      <c r="D61" s="94" t="s">
        <v>287</v>
      </c>
      <c r="E61" s="61" t="s">
        <v>480</v>
      </c>
      <c r="F61" s="61" t="s">
        <v>281</v>
      </c>
      <c r="G61" s="61" t="s">
        <v>306</v>
      </c>
    </row>
    <row r="62" spans="1:7" ht="56.25" hidden="1" customHeight="1">
      <c r="A62" s="94" t="s">
        <v>359</v>
      </c>
      <c r="B62" s="94" t="s">
        <v>294</v>
      </c>
      <c r="C62" s="94" t="s">
        <v>367</v>
      </c>
      <c r="D62" s="94" t="s">
        <v>287</v>
      </c>
      <c r="E62" s="61" t="s">
        <v>368</v>
      </c>
      <c r="F62" s="61" t="s">
        <v>281</v>
      </c>
      <c r="G62" s="61" t="s">
        <v>369</v>
      </c>
    </row>
    <row r="63" spans="1:7" ht="224.25" customHeight="1">
      <c r="A63" s="94" t="s">
        <v>366</v>
      </c>
      <c r="B63" s="94" t="s">
        <v>294</v>
      </c>
      <c r="C63" s="94" t="s">
        <v>322</v>
      </c>
      <c r="D63" s="94" t="s">
        <v>294</v>
      </c>
      <c r="E63" s="95" t="s">
        <v>499</v>
      </c>
      <c r="F63" s="61" t="s">
        <v>248</v>
      </c>
      <c r="G63" s="61" t="s">
        <v>505</v>
      </c>
    </row>
    <row r="64" spans="1:7" ht="102.75" customHeight="1">
      <c r="A64" s="94" t="s">
        <v>496</v>
      </c>
      <c r="B64" s="94" t="s">
        <v>294</v>
      </c>
      <c r="C64" s="94" t="s">
        <v>325</v>
      </c>
      <c r="D64" s="94" t="s">
        <v>287</v>
      </c>
      <c r="E64" s="95" t="s">
        <v>480</v>
      </c>
      <c r="F64" s="61" t="s">
        <v>308</v>
      </c>
      <c r="G64" s="61" t="s">
        <v>503</v>
      </c>
    </row>
    <row r="66" spans="5:7">
      <c r="E66" s="114"/>
      <c r="F66" s="114"/>
      <c r="G66" s="99" t="s">
        <v>451</v>
      </c>
    </row>
  </sheetData>
  <mergeCells count="5">
    <mergeCell ref="A6:G6"/>
    <mergeCell ref="D1:G1"/>
    <mergeCell ref="D2:G2"/>
    <mergeCell ref="D3:G3"/>
    <mergeCell ref="D4:G4"/>
  </mergeCells>
  <printOptions horizontalCentered="1"/>
  <pageMargins left="0.70866141732283472" right="0.70866141732283472" top="0.74803149606299213" bottom="0.74803149606299213" header="0.31496062992125984" footer="0.31496062992125984"/>
  <pageSetup paperSize="9" scale="51" fitToHeight="0" orientation="landscape" useFirstPageNumber="1" r:id="rId1"/>
  <headerFooter differentFirst="1">
    <oddHeader>&amp;C&amp;P</oddHeader>
  </headerFooter>
  <rowBreaks count="2" manualBreakCount="2">
    <brk id="39" max="6" man="1"/>
    <brk id="5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view="pageBreakPreview" zoomScaleNormal="100" zoomScaleSheetLayoutView="100" workbookViewId="0">
      <selection activeCell="K15" sqref="K15"/>
    </sheetView>
  </sheetViews>
  <sheetFormatPr defaultRowHeight="15"/>
  <cols>
    <col min="1" max="1" width="37" customWidth="1"/>
    <col min="2" max="2" width="17.85546875" customWidth="1"/>
    <col min="3" max="3" width="16.5703125" customWidth="1"/>
    <col min="4" max="4" width="16.42578125" customWidth="1"/>
    <col min="5" max="6" width="17" customWidth="1"/>
    <col min="7" max="7" width="16.42578125" customWidth="1"/>
  </cols>
  <sheetData>
    <row r="1" spans="1:7">
      <c r="E1" s="123" t="s">
        <v>450</v>
      </c>
      <c r="F1" s="123"/>
      <c r="G1" s="123"/>
    </row>
    <row r="2" spans="1:7">
      <c r="E2" s="123" t="s">
        <v>394</v>
      </c>
      <c r="F2" s="123"/>
      <c r="G2" s="123"/>
    </row>
    <row r="3" spans="1:7">
      <c r="E3" s="123" t="s">
        <v>395</v>
      </c>
      <c r="F3" s="123"/>
      <c r="G3" s="123"/>
    </row>
    <row r="4" spans="1:7">
      <c r="E4" s="123" t="s">
        <v>455</v>
      </c>
      <c r="F4" s="123"/>
      <c r="G4" s="123"/>
    </row>
    <row r="6" spans="1:7" s="3" customFormat="1" ht="18.75">
      <c r="A6" s="130"/>
      <c r="B6" s="130"/>
      <c r="C6" s="130"/>
      <c r="D6" s="130"/>
      <c r="E6" s="130"/>
      <c r="F6" s="130"/>
      <c r="G6" s="130"/>
    </row>
    <row r="7" spans="1:7" s="3" customFormat="1" ht="18.75">
      <c r="A7" s="130" t="s">
        <v>453</v>
      </c>
      <c r="B7" s="130"/>
      <c r="C7" s="130"/>
      <c r="D7" s="130"/>
      <c r="E7" s="130"/>
      <c r="F7" s="130"/>
      <c r="G7" s="130"/>
    </row>
    <row r="8" spans="1:7" s="3" customFormat="1" ht="18.75">
      <c r="A8" s="130" t="s">
        <v>397</v>
      </c>
      <c r="B8" s="130"/>
      <c r="C8" s="130"/>
      <c r="D8" s="130"/>
      <c r="E8" s="130"/>
      <c r="F8" s="130"/>
      <c r="G8" s="130"/>
    </row>
    <row r="9" spans="1:7" s="3" customFormat="1" ht="23.25" customHeight="1">
      <c r="A9" s="131"/>
      <c r="B9" s="131"/>
      <c r="C9" s="131"/>
      <c r="D9" s="131"/>
      <c r="E9" s="131"/>
      <c r="F9" s="131"/>
      <c r="G9" s="131"/>
    </row>
    <row r="10" spans="1:7" s="3" customFormat="1" ht="23.25" customHeight="1">
      <c r="A10" s="132" t="s">
        <v>87</v>
      </c>
      <c r="B10" s="132"/>
      <c r="C10" s="132"/>
      <c r="D10" s="132"/>
      <c r="E10" s="132"/>
      <c r="F10" s="132"/>
      <c r="G10" s="132"/>
    </row>
    <row r="11" spans="1:7" ht="31.5">
      <c r="A11" s="4" t="s">
        <v>88</v>
      </c>
      <c r="B11" s="125" t="s">
        <v>548</v>
      </c>
      <c r="C11" s="125"/>
      <c r="D11" s="125"/>
      <c r="E11" s="125"/>
      <c r="F11" s="125"/>
      <c r="G11" s="125"/>
    </row>
    <row r="12" spans="1:7" ht="31.5">
      <c r="A12" s="4" t="s">
        <v>89</v>
      </c>
      <c r="B12" s="125" t="s">
        <v>398</v>
      </c>
      <c r="C12" s="125"/>
      <c r="D12" s="125"/>
      <c r="E12" s="125"/>
      <c r="F12" s="125"/>
      <c r="G12" s="125"/>
    </row>
    <row r="13" spans="1:7" ht="32.25" customHeight="1">
      <c r="A13" s="8" t="s">
        <v>90</v>
      </c>
      <c r="B13" s="126" t="s">
        <v>399</v>
      </c>
      <c r="C13" s="126"/>
      <c r="D13" s="126"/>
      <c r="E13" s="126"/>
      <c r="F13" s="126"/>
      <c r="G13" s="126"/>
    </row>
    <row r="14" spans="1:7" ht="15.75">
      <c r="A14" s="8" t="s">
        <v>91</v>
      </c>
      <c r="B14" s="127" t="s">
        <v>97</v>
      </c>
      <c r="C14" s="127"/>
      <c r="D14" s="127"/>
      <c r="E14" s="127"/>
      <c r="F14" s="127"/>
      <c r="G14" s="127"/>
    </row>
    <row r="15" spans="1:7" ht="31.5">
      <c r="A15" s="8" t="s">
        <v>84</v>
      </c>
      <c r="B15" s="126" t="s">
        <v>398</v>
      </c>
      <c r="C15" s="126"/>
      <c r="D15" s="126"/>
      <c r="E15" s="126"/>
      <c r="F15" s="126"/>
      <c r="G15" s="126"/>
    </row>
    <row r="16" spans="1:7" ht="63">
      <c r="A16" s="8" t="s">
        <v>85</v>
      </c>
      <c r="B16" s="126" t="s">
        <v>398</v>
      </c>
      <c r="C16" s="126"/>
      <c r="D16" s="126"/>
      <c r="E16" s="126"/>
      <c r="F16" s="126"/>
      <c r="G16" s="126"/>
    </row>
    <row r="17" spans="1:7" ht="31.5">
      <c r="A17" s="8" t="s">
        <v>96</v>
      </c>
      <c r="B17" s="126" t="s">
        <v>398</v>
      </c>
      <c r="C17" s="126"/>
      <c r="D17" s="126"/>
      <c r="E17" s="126"/>
      <c r="F17" s="126"/>
      <c r="G17" s="126"/>
    </row>
    <row r="18" spans="1:7" ht="15.75" customHeight="1">
      <c r="A18" s="129" t="s">
        <v>98</v>
      </c>
      <c r="B18" s="127" t="s">
        <v>84</v>
      </c>
      <c r="C18" s="127"/>
      <c r="D18" s="127"/>
      <c r="E18" s="127"/>
      <c r="F18" s="127"/>
      <c r="G18" s="127"/>
    </row>
    <row r="19" spans="1:7" ht="144.75" customHeight="1">
      <c r="A19" s="129"/>
      <c r="B19" s="126" t="s">
        <v>400</v>
      </c>
      <c r="C19" s="126"/>
      <c r="D19" s="126"/>
      <c r="E19" s="126"/>
      <c r="F19" s="126"/>
      <c r="G19" s="126"/>
    </row>
    <row r="20" spans="1:7" ht="38.25" customHeight="1">
      <c r="A20" s="129"/>
      <c r="B20" s="127" t="s">
        <v>85</v>
      </c>
      <c r="C20" s="127"/>
      <c r="D20" s="127"/>
      <c r="E20" s="127"/>
      <c r="F20" s="127"/>
      <c r="G20" s="127"/>
    </row>
    <row r="21" spans="1:7" ht="50.25" customHeight="1">
      <c r="A21" s="129"/>
      <c r="B21" s="126" t="s">
        <v>401</v>
      </c>
      <c r="C21" s="126"/>
      <c r="D21" s="126"/>
      <c r="E21" s="126"/>
      <c r="F21" s="126"/>
      <c r="G21" s="126"/>
    </row>
    <row r="22" spans="1:7" ht="15.75">
      <c r="A22" s="129"/>
      <c r="B22" s="127" t="s">
        <v>96</v>
      </c>
      <c r="C22" s="127"/>
      <c r="D22" s="127"/>
      <c r="E22" s="127"/>
      <c r="F22" s="127"/>
      <c r="G22" s="127"/>
    </row>
    <row r="23" spans="1:7" ht="49.5" customHeight="1">
      <c r="A23" s="129"/>
      <c r="B23" s="126" t="s">
        <v>402</v>
      </c>
      <c r="C23" s="126"/>
      <c r="D23" s="126"/>
      <c r="E23" s="126"/>
      <c r="F23" s="126"/>
      <c r="G23" s="126"/>
    </row>
    <row r="24" spans="1:7" ht="15.75">
      <c r="A24" s="128" t="s">
        <v>6</v>
      </c>
      <c r="B24" s="127" t="s">
        <v>92</v>
      </c>
      <c r="C24" s="127"/>
      <c r="D24" s="127"/>
      <c r="E24" s="127"/>
      <c r="F24" s="127"/>
      <c r="G24" s="127"/>
    </row>
    <row r="25" spans="1:7" ht="15.75">
      <c r="A25" s="128"/>
      <c r="B25" s="64" t="s">
        <v>63</v>
      </c>
      <c r="C25" s="64" t="s">
        <v>5</v>
      </c>
      <c r="D25" s="64" t="s">
        <v>4</v>
      </c>
      <c r="E25" s="64" t="s">
        <v>3</v>
      </c>
      <c r="F25" s="64" t="s">
        <v>65</v>
      </c>
      <c r="G25" s="64" t="s">
        <v>66</v>
      </c>
    </row>
    <row r="26" spans="1:7" ht="31.5">
      <c r="A26" s="8" t="s">
        <v>0</v>
      </c>
      <c r="B26" s="70">
        <f>C26+D26+E26+F26+G26</f>
        <v>9757522.4165899996</v>
      </c>
      <c r="C26" s="70">
        <f>'Перечень мероприятий ПП I '!F576+'Перечень мероприятий ПП II'!F198+'Перечень мероприятий ПП IV'!F30</f>
        <v>2084312.15738</v>
      </c>
      <c r="D26" s="70">
        <f>'Перечень мероприятий ПП I '!G576+'Перечень мероприятий ПП II'!G198+'Перечень мероприятий ПП IV'!G30</f>
        <v>1760036.88591</v>
      </c>
      <c r="E26" s="70">
        <f>'Перечень мероприятий ПП I '!H576+'Перечень мероприятий ПП II'!H198+'Перечень мероприятий ПП IV'!H30</f>
        <v>2056923.9272100001</v>
      </c>
      <c r="F26" s="70">
        <f>'Перечень мероприятий ПП I '!M576+'Перечень мероприятий ПП IV'!I30</f>
        <v>1937197.1975199999</v>
      </c>
      <c r="G26" s="70">
        <f>'Перечень мероприятий ПП I '!N576+'Перечень мероприятий ПП IV'!J30</f>
        <v>1919052.2485700001</v>
      </c>
    </row>
    <row r="27" spans="1:7" ht="31.5">
      <c r="A27" s="8" t="s">
        <v>93</v>
      </c>
      <c r="B27" s="70">
        <f t="shared" ref="B27:B29" si="0">C27+D27+E27+F27+G27</f>
        <v>4273302.7687300006</v>
      </c>
      <c r="C27" s="70">
        <f>'Перечень мероприятий ПП I '!F578+'Перечень мероприятий ПП II'!F200+'Перечень мероприятий ПП IV'!F32</f>
        <v>760294.76188999997</v>
      </c>
      <c r="D27" s="70">
        <f>'Перечень мероприятий ПП I '!G578+'Перечень мероприятий ПП II'!G200+'Перечень мероприятий ПП IV'!G32</f>
        <v>817082.49428000022</v>
      </c>
      <c r="E27" s="70">
        <f>'Перечень мероприятий ПП I '!H578+'Перечень мероприятий ПП II'!H200+'Перечень мероприятий ПП IV'!H32</f>
        <v>896990.80144000007</v>
      </c>
      <c r="F27" s="70">
        <f>'Перечень мероприятий ПП I '!M578+'Перечень мероприятий ПП II'!M200+'Перечень мероприятий ПП IV'!I32</f>
        <v>896692.55359999998</v>
      </c>
      <c r="G27" s="70">
        <f>'Перечень мероприятий ПП I '!N578+'Перечень мероприятий ПП II'!N200+'Перечень мероприятий ПП IV'!J32</f>
        <v>902242.15752000012</v>
      </c>
    </row>
    <row r="28" spans="1:7" ht="15.75" customHeight="1">
      <c r="A28" s="8" t="s">
        <v>94</v>
      </c>
      <c r="B28" s="70">
        <f t="shared" si="0"/>
        <v>483328.11458000005</v>
      </c>
      <c r="C28" s="70">
        <f>'Перечень мероприятий ПП I '!F579+'Перечень мероприятий ПП II'!F201+'Перечень мероприятий ПП IV'!F33</f>
        <v>246193.14</v>
      </c>
      <c r="D28" s="70">
        <f>'Перечень мероприятий ПП I '!G579+'Перечень мероприятий ПП II'!G201+'Перечень мероприятий ПП IV'!G33</f>
        <v>237134.97458000001</v>
      </c>
      <c r="E28" s="70">
        <f>'Перечень мероприятий ПП I '!H579+'Перечень мероприятий ПП II'!H201+'Перечень мероприятий ПП IV'!H33</f>
        <v>0</v>
      </c>
      <c r="F28" s="70">
        <f>'Перечень мероприятий ПП I '!M579+'Перечень мероприятий ПП II'!M201+'Перечень мероприятий ПП IV'!I33</f>
        <v>0</v>
      </c>
      <c r="G28" s="70">
        <f>'Перечень мероприятий ПП I '!N579+'Перечень мероприятий ПП II'!N201+'Перечень мероприятий ПП IV'!J33</f>
        <v>0</v>
      </c>
    </row>
    <row r="29" spans="1:7" ht="15.75">
      <c r="A29" s="8" t="s">
        <v>1</v>
      </c>
      <c r="B29" s="70">
        <f t="shared" si="0"/>
        <v>441757.29366000002</v>
      </c>
      <c r="C29" s="70">
        <f>'Перечень мероприятий ПП I '!F577+'Перечень мероприятий ПП II'!F199+'Перечень мероприятий ПП IV'!F31</f>
        <v>123229.1194</v>
      </c>
      <c r="D29" s="70">
        <f>'Перечень мероприятий ПП I '!G577+'Перечень мероприятий ПП II'!G199+'Перечень мероприятий ПП IV'!G31</f>
        <v>89004.720580000008</v>
      </c>
      <c r="E29" s="70">
        <f>'Перечень мероприятий ПП I '!H577+'Перечень мероприятий ПП II'!H199+'Перечень мероприятий ПП IV'!H31</f>
        <v>79593.087370000008</v>
      </c>
      <c r="F29" s="70">
        <f>'Перечень мероприятий ПП I '!M577+'Перечень мероприятий ПП II'!M199+'Перечень мероприятий ПП IV'!I31</f>
        <v>76305.514880000002</v>
      </c>
      <c r="G29" s="70">
        <f>'Перечень мероприятий ПП I '!N577+'Перечень мероприятий ПП II'!N199+'Перечень мероприятий ПП IV'!J31</f>
        <v>73624.851429999995</v>
      </c>
    </row>
    <row r="30" spans="1:7" ht="15.75">
      <c r="A30" s="8" t="s">
        <v>95</v>
      </c>
      <c r="B30" s="70">
        <f>B29+B28+B27+B26</f>
        <v>14955910.593559999</v>
      </c>
      <c r="C30" s="70">
        <f t="shared" ref="C30:G30" si="1">C29+C28+C27+C26</f>
        <v>3214029.1786700003</v>
      </c>
      <c r="D30" s="70">
        <f t="shared" si="1"/>
        <v>2903259.0753500005</v>
      </c>
      <c r="E30" s="70">
        <f t="shared" si="1"/>
        <v>3033507.8160200003</v>
      </c>
      <c r="F30" s="70">
        <f t="shared" si="1"/>
        <v>2910195.2659999998</v>
      </c>
      <c r="G30" s="70">
        <f t="shared" si="1"/>
        <v>2894919.2575200005</v>
      </c>
    </row>
    <row r="31" spans="1:7" ht="15.75">
      <c r="A31" s="5"/>
      <c r="B31" s="5"/>
    </row>
    <row r="32" spans="1:7" ht="14.25" customHeight="1">
      <c r="C32" s="113"/>
      <c r="D32" s="113"/>
      <c r="E32" s="5"/>
      <c r="F32" s="5"/>
      <c r="G32" s="5" t="s">
        <v>451</v>
      </c>
    </row>
    <row r="33" spans="1:7" ht="15.75">
      <c r="A33" s="124" t="s">
        <v>110</v>
      </c>
      <c r="B33" s="124"/>
      <c r="C33" s="124"/>
      <c r="D33" s="124"/>
      <c r="E33" s="124"/>
      <c r="F33" s="124"/>
      <c r="G33" s="124"/>
    </row>
    <row r="34" spans="1:7" ht="48" customHeight="1">
      <c r="A34" s="6"/>
      <c r="B34" s="7"/>
      <c r="C34" s="7"/>
      <c r="D34" s="7"/>
      <c r="E34" s="7"/>
      <c r="F34" s="7"/>
      <c r="G34" s="7"/>
    </row>
    <row r="35" spans="1:7" ht="189">
      <c r="A35" s="112" t="s">
        <v>111</v>
      </c>
      <c r="B35" s="112"/>
      <c r="C35" s="112"/>
      <c r="D35" s="112"/>
      <c r="E35" s="112"/>
      <c r="F35" s="112"/>
      <c r="G35" s="112"/>
    </row>
  </sheetData>
  <mergeCells count="26">
    <mergeCell ref="B20:G20"/>
    <mergeCell ref="B22:G22"/>
    <mergeCell ref="B21:G21"/>
    <mergeCell ref="A6:G6"/>
    <mergeCell ref="B19:G19"/>
    <mergeCell ref="B11:G11"/>
    <mergeCell ref="A7:G7"/>
    <mergeCell ref="A8:G8"/>
    <mergeCell ref="A9:G9"/>
    <mergeCell ref="A10:G10"/>
    <mergeCell ref="E1:G1"/>
    <mergeCell ref="E2:G2"/>
    <mergeCell ref="E3:G3"/>
    <mergeCell ref="E4:G4"/>
    <mergeCell ref="A33:G33"/>
    <mergeCell ref="B12:G12"/>
    <mergeCell ref="B13:G13"/>
    <mergeCell ref="B14:G14"/>
    <mergeCell ref="A24:A25"/>
    <mergeCell ref="B24:G24"/>
    <mergeCell ref="B23:G23"/>
    <mergeCell ref="A18:A23"/>
    <mergeCell ref="B15:G15"/>
    <mergeCell ref="B16:G16"/>
    <mergeCell ref="B17:G17"/>
    <mergeCell ref="B18:G18"/>
  </mergeCells>
  <pageMargins left="0.70866141732283472" right="0.70866141732283472" top="0.74803149606299213" bottom="0.74803149606299213" header="0.31496062992125984" footer="0.31496062992125984"/>
  <pageSetup paperSize="9" scale="94" fitToHeight="0" orientation="landscape" useFirstPageNumber="1" r:id="rId1"/>
  <headerFooter differentFirst="1" scaleWithDoc="0"/>
  <rowBreaks count="1" manualBreakCount="1">
    <brk id="17"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60" zoomScaleNormal="100" workbookViewId="0">
      <selection activeCell="S94" sqref="S94"/>
    </sheetView>
  </sheetViews>
  <sheetFormatPr defaultRowHeight="15"/>
  <sheetData>
    <row r="1" spans="1:9" ht="50.25" customHeight="1">
      <c r="A1" s="133" t="s">
        <v>403</v>
      </c>
      <c r="B1" s="133"/>
      <c r="C1" s="133"/>
      <c r="D1" s="133"/>
      <c r="E1" s="133"/>
      <c r="F1" s="133"/>
      <c r="G1" s="133"/>
      <c r="H1" s="133"/>
      <c r="I1" s="133"/>
    </row>
    <row r="2" spans="1:9">
      <c r="A2" s="134" t="s">
        <v>404</v>
      </c>
      <c r="B2" s="134"/>
      <c r="C2" s="134"/>
      <c r="D2" s="134"/>
      <c r="E2" s="134"/>
      <c r="F2" s="134"/>
      <c r="G2" s="134"/>
      <c r="H2" s="134"/>
      <c r="I2" s="134"/>
    </row>
    <row r="3" spans="1:9">
      <c r="A3" s="134"/>
      <c r="B3" s="134"/>
      <c r="C3" s="134"/>
      <c r="D3" s="134"/>
      <c r="E3" s="134"/>
      <c r="F3" s="134"/>
      <c r="G3" s="134"/>
      <c r="H3" s="134"/>
      <c r="I3" s="134"/>
    </row>
    <row r="4" spans="1:9">
      <c r="A4" s="134"/>
      <c r="B4" s="134"/>
      <c r="C4" s="134"/>
      <c r="D4" s="134"/>
      <c r="E4" s="134"/>
      <c r="F4" s="134"/>
      <c r="G4" s="134"/>
      <c r="H4" s="134"/>
      <c r="I4" s="134"/>
    </row>
    <row r="5" spans="1:9">
      <c r="A5" s="134"/>
      <c r="B5" s="134"/>
      <c r="C5" s="134"/>
      <c r="D5" s="134"/>
      <c r="E5" s="134"/>
      <c r="F5" s="134"/>
      <c r="G5" s="134"/>
      <c r="H5" s="134"/>
      <c r="I5" s="134"/>
    </row>
    <row r="6" spans="1:9">
      <c r="A6" s="134"/>
      <c r="B6" s="134"/>
      <c r="C6" s="134"/>
      <c r="D6" s="134"/>
      <c r="E6" s="134"/>
      <c r="F6" s="134"/>
      <c r="G6" s="134"/>
      <c r="H6" s="134"/>
      <c r="I6" s="134"/>
    </row>
    <row r="7" spans="1:9">
      <c r="A7" s="134"/>
      <c r="B7" s="134"/>
      <c r="C7" s="134"/>
      <c r="D7" s="134"/>
      <c r="E7" s="134"/>
      <c r="F7" s="134"/>
      <c r="G7" s="134"/>
      <c r="H7" s="134"/>
      <c r="I7" s="134"/>
    </row>
    <row r="8" spans="1:9">
      <c r="A8" s="134"/>
      <c r="B8" s="134"/>
      <c r="C8" s="134"/>
      <c r="D8" s="134"/>
      <c r="E8" s="134"/>
      <c r="F8" s="134"/>
      <c r="G8" s="134"/>
      <c r="H8" s="134"/>
      <c r="I8" s="134"/>
    </row>
    <row r="9" spans="1:9">
      <c r="A9" s="134"/>
      <c r="B9" s="134"/>
      <c r="C9" s="134"/>
      <c r="D9" s="134"/>
      <c r="E9" s="134"/>
      <c r="F9" s="134"/>
      <c r="G9" s="134"/>
      <c r="H9" s="134"/>
      <c r="I9" s="134"/>
    </row>
    <row r="10" spans="1:9">
      <c r="A10" s="134"/>
      <c r="B10" s="134"/>
      <c r="C10" s="134"/>
      <c r="D10" s="134"/>
      <c r="E10" s="134"/>
      <c r="F10" s="134"/>
      <c r="G10" s="134"/>
      <c r="H10" s="134"/>
      <c r="I10" s="134"/>
    </row>
    <row r="11" spans="1:9">
      <c r="A11" s="134"/>
      <c r="B11" s="134"/>
      <c r="C11" s="134"/>
      <c r="D11" s="134"/>
      <c r="E11" s="134"/>
      <c r="F11" s="134"/>
      <c r="G11" s="134"/>
      <c r="H11" s="134"/>
      <c r="I11" s="134"/>
    </row>
    <row r="12" spans="1:9">
      <c r="A12" s="134"/>
      <c r="B12" s="134"/>
      <c r="C12" s="134"/>
      <c r="D12" s="134"/>
      <c r="E12" s="134"/>
      <c r="F12" s="134"/>
      <c r="G12" s="134"/>
      <c r="H12" s="134"/>
      <c r="I12" s="134"/>
    </row>
    <row r="13" spans="1:9">
      <c r="A13" s="134"/>
      <c r="B13" s="134"/>
      <c r="C13" s="134"/>
      <c r="D13" s="134"/>
      <c r="E13" s="134"/>
      <c r="F13" s="134"/>
      <c r="G13" s="134"/>
      <c r="H13" s="134"/>
      <c r="I13" s="134"/>
    </row>
    <row r="14" spans="1:9">
      <c r="A14" s="134"/>
      <c r="B14" s="134"/>
      <c r="C14" s="134"/>
      <c r="D14" s="134"/>
      <c r="E14" s="134"/>
      <c r="F14" s="134"/>
      <c r="G14" s="134"/>
      <c r="H14" s="134"/>
      <c r="I14" s="134"/>
    </row>
    <row r="15" spans="1:9">
      <c r="A15" s="134"/>
      <c r="B15" s="134"/>
      <c r="C15" s="134"/>
      <c r="D15" s="134"/>
      <c r="E15" s="134"/>
      <c r="F15" s="134"/>
      <c r="G15" s="134"/>
      <c r="H15" s="134"/>
      <c r="I15" s="134"/>
    </row>
    <row r="16" spans="1:9">
      <c r="A16" s="134"/>
      <c r="B16" s="134"/>
      <c r="C16" s="134"/>
      <c r="D16" s="134"/>
      <c r="E16" s="134"/>
      <c r="F16" s="134"/>
      <c r="G16" s="134"/>
      <c r="H16" s="134"/>
      <c r="I16" s="134"/>
    </row>
    <row r="17" spans="1:9">
      <c r="A17" s="134"/>
      <c r="B17" s="134"/>
      <c r="C17" s="134"/>
      <c r="D17" s="134"/>
      <c r="E17" s="134"/>
      <c r="F17" s="134"/>
      <c r="G17" s="134"/>
      <c r="H17" s="134"/>
      <c r="I17" s="134"/>
    </row>
    <row r="18" spans="1:9">
      <c r="A18" s="134"/>
      <c r="B18" s="134"/>
      <c r="C18" s="134"/>
      <c r="D18" s="134"/>
      <c r="E18" s="134"/>
      <c r="F18" s="134"/>
      <c r="G18" s="134"/>
      <c r="H18" s="134"/>
      <c r="I18" s="134"/>
    </row>
    <row r="19" spans="1:9">
      <c r="A19" s="134"/>
      <c r="B19" s="134"/>
      <c r="C19" s="134"/>
      <c r="D19" s="134"/>
      <c r="E19" s="134"/>
      <c r="F19" s="134"/>
      <c r="G19" s="134"/>
      <c r="H19" s="134"/>
      <c r="I19" s="134"/>
    </row>
    <row r="20" spans="1:9">
      <c r="A20" s="134"/>
      <c r="B20" s="134"/>
      <c r="C20" s="134"/>
      <c r="D20" s="134"/>
      <c r="E20" s="134"/>
      <c r="F20" s="134"/>
      <c r="G20" s="134"/>
      <c r="H20" s="134"/>
      <c r="I20" s="134"/>
    </row>
    <row r="21" spans="1:9">
      <c r="A21" s="134"/>
      <c r="B21" s="134"/>
      <c r="C21" s="134"/>
      <c r="D21" s="134"/>
      <c r="E21" s="134"/>
      <c r="F21" s="134"/>
      <c r="G21" s="134"/>
      <c r="H21" s="134"/>
      <c r="I21" s="134"/>
    </row>
    <row r="22" spans="1:9">
      <c r="A22" s="134"/>
      <c r="B22" s="134"/>
      <c r="C22" s="134"/>
      <c r="D22" s="134"/>
      <c r="E22" s="134"/>
      <c r="F22" s="134"/>
      <c r="G22" s="134"/>
      <c r="H22" s="134"/>
      <c r="I22" s="134"/>
    </row>
    <row r="23" spans="1:9">
      <c r="A23" s="134"/>
      <c r="B23" s="134"/>
      <c r="C23" s="134"/>
      <c r="D23" s="134"/>
      <c r="E23" s="134"/>
      <c r="F23" s="134"/>
      <c r="G23" s="134"/>
      <c r="H23" s="134"/>
      <c r="I23" s="134"/>
    </row>
    <row r="24" spans="1:9">
      <c r="A24" s="134"/>
      <c r="B24" s="134"/>
      <c r="C24" s="134"/>
      <c r="D24" s="134"/>
      <c r="E24" s="134"/>
      <c r="F24" s="134"/>
      <c r="G24" s="134"/>
      <c r="H24" s="134"/>
      <c r="I24" s="134"/>
    </row>
    <row r="25" spans="1:9">
      <c r="A25" s="134"/>
      <c r="B25" s="134"/>
      <c r="C25" s="134"/>
      <c r="D25" s="134"/>
      <c r="E25" s="134"/>
      <c r="F25" s="134"/>
      <c r="G25" s="134"/>
      <c r="H25" s="134"/>
      <c r="I25" s="134"/>
    </row>
    <row r="26" spans="1:9">
      <c r="A26" s="134"/>
      <c r="B26" s="134"/>
      <c r="C26" s="134"/>
      <c r="D26" s="134"/>
      <c r="E26" s="134"/>
      <c r="F26" s="134"/>
      <c r="G26" s="134"/>
      <c r="H26" s="134"/>
      <c r="I26" s="134"/>
    </row>
    <row r="27" spans="1:9">
      <c r="A27" s="134"/>
      <c r="B27" s="134"/>
      <c r="C27" s="134"/>
      <c r="D27" s="134"/>
      <c r="E27" s="134"/>
      <c r="F27" s="134"/>
      <c r="G27" s="134"/>
      <c r="H27" s="134"/>
      <c r="I27" s="134"/>
    </row>
    <row r="28" spans="1:9">
      <c r="A28" s="134"/>
      <c r="B28" s="134"/>
      <c r="C28" s="134"/>
      <c r="D28" s="134"/>
      <c r="E28" s="134"/>
      <c r="F28" s="134"/>
      <c r="G28" s="134"/>
      <c r="H28" s="134"/>
      <c r="I28" s="134"/>
    </row>
    <row r="29" spans="1:9">
      <c r="A29" s="134"/>
      <c r="B29" s="134"/>
      <c r="C29" s="134"/>
      <c r="D29" s="134"/>
      <c r="E29" s="134"/>
      <c r="F29" s="134"/>
      <c r="G29" s="134"/>
      <c r="H29" s="134"/>
      <c r="I29" s="134"/>
    </row>
    <row r="30" spans="1:9">
      <c r="A30" s="134"/>
      <c r="B30" s="134"/>
      <c r="C30" s="134"/>
      <c r="D30" s="134"/>
      <c r="E30" s="134"/>
      <c r="F30" s="134"/>
      <c r="G30" s="134"/>
      <c r="H30" s="134"/>
      <c r="I30" s="134"/>
    </row>
    <row r="31" spans="1:9">
      <c r="A31" s="134"/>
      <c r="B31" s="134"/>
      <c r="C31" s="134"/>
      <c r="D31" s="134"/>
      <c r="E31" s="134"/>
      <c r="F31" s="134"/>
      <c r="G31" s="134"/>
      <c r="H31" s="134"/>
      <c r="I31" s="134"/>
    </row>
    <row r="32" spans="1:9">
      <c r="A32" s="134"/>
      <c r="B32" s="134"/>
      <c r="C32" s="134"/>
      <c r="D32" s="134"/>
      <c r="E32" s="134"/>
      <c r="F32" s="134"/>
      <c r="G32" s="134"/>
      <c r="H32" s="134"/>
      <c r="I32" s="134"/>
    </row>
    <row r="33" spans="1:9">
      <c r="A33" s="134"/>
      <c r="B33" s="134"/>
      <c r="C33" s="134"/>
      <c r="D33" s="134"/>
      <c r="E33" s="134"/>
      <c r="F33" s="134"/>
      <c r="G33" s="134"/>
      <c r="H33" s="134"/>
      <c r="I33" s="134"/>
    </row>
    <row r="34" spans="1:9">
      <c r="A34" s="134"/>
      <c r="B34" s="134"/>
      <c r="C34" s="134"/>
      <c r="D34" s="134"/>
      <c r="E34" s="134"/>
      <c r="F34" s="134"/>
      <c r="G34" s="134"/>
      <c r="H34" s="134"/>
      <c r="I34" s="134"/>
    </row>
    <row r="35" spans="1:9">
      <c r="A35" s="134"/>
      <c r="B35" s="134"/>
      <c r="C35" s="134"/>
      <c r="D35" s="134"/>
      <c r="E35" s="134"/>
      <c r="F35" s="134"/>
      <c r="G35" s="134"/>
      <c r="H35" s="134"/>
      <c r="I35" s="134"/>
    </row>
    <row r="36" spans="1:9">
      <c r="A36" s="134"/>
      <c r="B36" s="134"/>
      <c r="C36" s="134"/>
      <c r="D36" s="134"/>
      <c r="E36" s="134"/>
      <c r="F36" s="134"/>
      <c r="G36" s="134"/>
      <c r="H36" s="134"/>
      <c r="I36" s="134"/>
    </row>
    <row r="37" spans="1:9">
      <c r="A37" s="134"/>
      <c r="B37" s="134"/>
      <c r="C37" s="134"/>
      <c r="D37" s="134"/>
      <c r="E37" s="134"/>
      <c r="F37" s="134"/>
      <c r="G37" s="134"/>
      <c r="H37" s="134"/>
      <c r="I37" s="134"/>
    </row>
    <row r="38" spans="1:9">
      <c r="A38" s="134"/>
      <c r="B38" s="134"/>
      <c r="C38" s="134"/>
      <c r="D38" s="134"/>
      <c r="E38" s="134"/>
      <c r="F38" s="134"/>
      <c r="G38" s="134"/>
      <c r="H38" s="134"/>
      <c r="I38" s="134"/>
    </row>
    <row r="39" spans="1:9">
      <c r="A39" s="134"/>
      <c r="B39" s="134"/>
      <c r="C39" s="134"/>
      <c r="D39" s="134"/>
      <c r="E39" s="134"/>
      <c r="F39" s="134"/>
      <c r="G39" s="134"/>
      <c r="H39" s="134"/>
      <c r="I39" s="134"/>
    </row>
    <row r="40" spans="1:9">
      <c r="A40" s="134"/>
      <c r="B40" s="134"/>
      <c r="C40" s="134"/>
      <c r="D40" s="134"/>
      <c r="E40" s="134"/>
      <c r="F40" s="134"/>
      <c r="G40" s="134"/>
      <c r="H40" s="134"/>
      <c r="I40" s="134"/>
    </row>
    <row r="41" spans="1:9">
      <c r="A41" s="134"/>
      <c r="B41" s="134"/>
      <c r="C41" s="134"/>
      <c r="D41" s="134"/>
      <c r="E41" s="134"/>
      <c r="F41" s="134"/>
      <c r="G41" s="134"/>
      <c r="H41" s="134"/>
      <c r="I41" s="134"/>
    </row>
    <row r="42" spans="1:9">
      <c r="A42" s="134"/>
      <c r="B42" s="134"/>
      <c r="C42" s="134"/>
      <c r="D42" s="134"/>
      <c r="E42" s="134"/>
      <c r="F42" s="134"/>
      <c r="G42" s="134"/>
      <c r="H42" s="134"/>
      <c r="I42" s="134"/>
    </row>
    <row r="43" spans="1:9">
      <c r="A43" s="134"/>
      <c r="B43" s="134"/>
      <c r="C43" s="134"/>
      <c r="D43" s="134"/>
      <c r="E43" s="134"/>
      <c r="F43" s="134"/>
      <c r="G43" s="134"/>
      <c r="H43" s="134"/>
      <c r="I43" s="134"/>
    </row>
    <row r="44" spans="1:9">
      <c r="A44" s="134"/>
      <c r="B44" s="134"/>
      <c r="C44" s="134"/>
      <c r="D44" s="134"/>
      <c r="E44" s="134"/>
      <c r="F44" s="134"/>
      <c r="G44" s="134"/>
      <c r="H44" s="134"/>
      <c r="I44" s="134"/>
    </row>
    <row r="45" spans="1:9">
      <c r="A45" s="134"/>
      <c r="B45" s="134"/>
      <c r="C45" s="134"/>
      <c r="D45" s="134"/>
      <c r="E45" s="134"/>
      <c r="F45" s="134"/>
      <c r="G45" s="134"/>
      <c r="H45" s="134"/>
      <c r="I45" s="134"/>
    </row>
    <row r="46" spans="1:9">
      <c r="A46" s="134"/>
      <c r="B46" s="134"/>
      <c r="C46" s="134"/>
      <c r="D46" s="134"/>
      <c r="E46" s="134"/>
      <c r="F46" s="134"/>
      <c r="G46" s="134"/>
      <c r="H46" s="134"/>
      <c r="I46" s="134"/>
    </row>
    <row r="47" spans="1:9">
      <c r="A47" s="134"/>
      <c r="B47" s="134"/>
      <c r="C47" s="134"/>
      <c r="D47" s="134"/>
      <c r="E47" s="134"/>
      <c r="F47" s="134"/>
      <c r="G47" s="134"/>
      <c r="H47" s="134"/>
      <c r="I47" s="134"/>
    </row>
    <row r="48" spans="1:9">
      <c r="A48" s="134"/>
      <c r="B48" s="134"/>
      <c r="C48" s="134"/>
      <c r="D48" s="134"/>
      <c r="E48" s="134"/>
      <c r="F48" s="134"/>
      <c r="G48" s="134"/>
      <c r="H48" s="134"/>
      <c r="I48" s="134"/>
    </row>
    <row r="49" spans="1:9">
      <c r="A49" s="134"/>
      <c r="B49" s="134"/>
      <c r="C49" s="134"/>
      <c r="D49" s="134"/>
      <c r="E49" s="134"/>
      <c r="F49" s="134"/>
      <c r="G49" s="134"/>
      <c r="H49" s="134"/>
      <c r="I49" s="134"/>
    </row>
    <row r="50" spans="1:9">
      <c r="A50" s="134"/>
      <c r="B50" s="134"/>
      <c r="C50" s="134"/>
      <c r="D50" s="134"/>
      <c r="E50" s="134"/>
      <c r="F50" s="134"/>
      <c r="G50" s="134"/>
      <c r="H50" s="134"/>
      <c r="I50" s="134"/>
    </row>
    <row r="51" spans="1:9">
      <c r="A51" s="134"/>
      <c r="B51" s="134"/>
      <c r="C51" s="134"/>
      <c r="D51" s="134"/>
      <c r="E51" s="134"/>
      <c r="F51" s="134"/>
      <c r="G51" s="134"/>
      <c r="H51" s="134"/>
      <c r="I51" s="134"/>
    </row>
    <row r="52" spans="1:9">
      <c r="A52" s="134"/>
      <c r="B52" s="134"/>
      <c r="C52" s="134"/>
      <c r="D52" s="134"/>
      <c r="E52" s="134"/>
      <c r="F52" s="134"/>
      <c r="G52" s="134"/>
      <c r="H52" s="134"/>
      <c r="I52" s="134"/>
    </row>
    <row r="53" spans="1:9">
      <c r="A53" s="134"/>
      <c r="B53" s="134"/>
      <c r="C53" s="134"/>
      <c r="D53" s="134"/>
      <c r="E53" s="134"/>
      <c r="F53" s="134"/>
      <c r="G53" s="134"/>
      <c r="H53" s="134"/>
      <c r="I53" s="134"/>
    </row>
    <row r="54" spans="1:9">
      <c r="A54" s="134"/>
      <c r="B54" s="134"/>
      <c r="C54" s="134"/>
      <c r="D54" s="134"/>
      <c r="E54" s="134"/>
      <c r="F54" s="134"/>
      <c r="G54" s="134"/>
      <c r="H54" s="134"/>
      <c r="I54" s="134"/>
    </row>
    <row r="55" spans="1:9">
      <c r="A55" s="134"/>
      <c r="B55" s="134"/>
      <c r="C55" s="134"/>
      <c r="D55" s="134"/>
      <c r="E55" s="134"/>
      <c r="F55" s="134"/>
      <c r="G55" s="134"/>
      <c r="H55" s="134"/>
      <c r="I55" s="134"/>
    </row>
    <row r="56" spans="1:9">
      <c r="A56" s="134"/>
      <c r="B56" s="134"/>
      <c r="C56" s="134"/>
      <c r="D56" s="134"/>
      <c r="E56" s="134"/>
      <c r="F56" s="134"/>
      <c r="G56" s="134"/>
      <c r="H56" s="134"/>
      <c r="I56" s="134"/>
    </row>
    <row r="57" spans="1:9">
      <c r="A57" s="134"/>
      <c r="B57" s="134"/>
      <c r="C57" s="134"/>
      <c r="D57" s="134"/>
      <c r="E57" s="134"/>
      <c r="F57" s="134"/>
      <c r="G57" s="134"/>
      <c r="H57" s="134"/>
      <c r="I57" s="134"/>
    </row>
    <row r="58" spans="1:9">
      <c r="A58" s="134"/>
      <c r="B58" s="134"/>
      <c r="C58" s="134"/>
      <c r="D58" s="134"/>
      <c r="E58" s="134"/>
      <c r="F58" s="134"/>
      <c r="G58" s="134"/>
      <c r="H58" s="134"/>
      <c r="I58" s="134"/>
    </row>
    <row r="59" spans="1:9">
      <c r="A59" s="134"/>
      <c r="B59" s="134"/>
      <c r="C59" s="134"/>
      <c r="D59" s="134"/>
      <c r="E59" s="134"/>
      <c r="F59" s="134"/>
      <c r="G59" s="134"/>
      <c r="H59" s="134"/>
      <c r="I59" s="134"/>
    </row>
    <row r="60" spans="1:9">
      <c r="A60" s="134"/>
      <c r="B60" s="134"/>
      <c r="C60" s="134"/>
      <c r="D60" s="134"/>
      <c r="E60" s="134"/>
      <c r="F60" s="134"/>
      <c r="G60" s="134"/>
      <c r="H60" s="134"/>
      <c r="I60" s="134"/>
    </row>
    <row r="61" spans="1:9">
      <c r="A61" s="134"/>
      <c r="B61" s="134"/>
      <c r="C61" s="134"/>
      <c r="D61" s="134"/>
      <c r="E61" s="134"/>
      <c r="F61" s="134"/>
      <c r="G61" s="134"/>
      <c r="H61" s="134"/>
      <c r="I61" s="134"/>
    </row>
    <row r="62" spans="1:9">
      <c r="A62" s="134"/>
      <c r="B62" s="134"/>
      <c r="C62" s="134"/>
      <c r="D62" s="134"/>
      <c r="E62" s="134"/>
      <c r="F62" s="134"/>
      <c r="G62" s="134"/>
      <c r="H62" s="134"/>
      <c r="I62" s="134"/>
    </row>
    <row r="63" spans="1:9">
      <c r="A63" s="134"/>
      <c r="B63" s="134"/>
      <c r="C63" s="134"/>
      <c r="D63" s="134"/>
      <c r="E63" s="134"/>
      <c r="F63" s="134"/>
      <c r="G63" s="134"/>
      <c r="H63" s="134"/>
      <c r="I63" s="134"/>
    </row>
    <row r="64" spans="1:9">
      <c r="A64" s="134"/>
      <c r="B64" s="134"/>
      <c r="C64" s="134"/>
      <c r="D64" s="134"/>
      <c r="E64" s="134"/>
      <c r="F64" s="134"/>
      <c r="G64" s="134"/>
      <c r="H64" s="134"/>
      <c r="I64" s="134"/>
    </row>
    <row r="65" spans="1:9">
      <c r="A65" s="134"/>
      <c r="B65" s="134"/>
      <c r="C65" s="134"/>
      <c r="D65" s="134"/>
      <c r="E65" s="134"/>
      <c r="F65" s="134"/>
      <c r="G65" s="134"/>
      <c r="H65" s="134"/>
      <c r="I65" s="134"/>
    </row>
    <row r="66" spans="1:9">
      <c r="A66" s="134"/>
      <c r="B66" s="134"/>
      <c r="C66" s="134"/>
      <c r="D66" s="134"/>
      <c r="E66" s="134"/>
      <c r="F66" s="134"/>
      <c r="G66" s="134"/>
      <c r="H66" s="134"/>
      <c r="I66" s="134"/>
    </row>
    <row r="67" spans="1:9">
      <c r="A67" s="134"/>
      <c r="B67" s="134"/>
      <c r="C67" s="134"/>
      <c r="D67" s="134"/>
      <c r="E67" s="134"/>
      <c r="F67" s="134"/>
      <c r="G67" s="134"/>
      <c r="H67" s="134"/>
      <c r="I67" s="134"/>
    </row>
    <row r="68" spans="1:9">
      <c r="A68" s="134"/>
      <c r="B68" s="134"/>
      <c r="C68" s="134"/>
      <c r="D68" s="134"/>
      <c r="E68" s="134"/>
      <c r="F68" s="134"/>
      <c r="G68" s="134"/>
      <c r="H68" s="134"/>
      <c r="I68" s="134"/>
    </row>
    <row r="69" spans="1:9">
      <c r="A69" s="134"/>
      <c r="B69" s="134"/>
      <c r="C69" s="134"/>
      <c r="D69" s="134"/>
      <c r="E69" s="134"/>
      <c r="F69" s="134"/>
      <c r="G69" s="134"/>
      <c r="H69" s="134"/>
      <c r="I69" s="134"/>
    </row>
    <row r="70" spans="1:9">
      <c r="A70" s="134"/>
      <c r="B70" s="134"/>
      <c r="C70" s="134"/>
      <c r="D70" s="134"/>
      <c r="E70" s="134"/>
      <c r="F70" s="134"/>
      <c r="G70" s="134"/>
      <c r="H70" s="134"/>
      <c r="I70" s="134"/>
    </row>
    <row r="71" spans="1:9">
      <c r="A71" s="134"/>
      <c r="B71" s="134"/>
      <c r="C71" s="134"/>
      <c r="D71" s="134"/>
      <c r="E71" s="134"/>
      <c r="F71" s="134"/>
      <c r="G71" s="134"/>
      <c r="H71" s="134"/>
      <c r="I71" s="134"/>
    </row>
    <row r="72" spans="1:9">
      <c r="A72" s="134"/>
      <c r="B72" s="134"/>
      <c r="C72" s="134"/>
      <c r="D72" s="134"/>
      <c r="E72" s="134"/>
      <c r="F72" s="134"/>
      <c r="G72" s="134"/>
      <c r="H72" s="134"/>
      <c r="I72" s="134"/>
    </row>
    <row r="73" spans="1:9">
      <c r="A73" s="134"/>
      <c r="B73" s="134"/>
      <c r="C73" s="134"/>
      <c r="D73" s="134"/>
      <c r="E73" s="134"/>
      <c r="F73" s="134"/>
      <c r="G73" s="134"/>
      <c r="H73" s="134"/>
      <c r="I73" s="134"/>
    </row>
    <row r="74" spans="1:9">
      <c r="A74" s="134"/>
      <c r="B74" s="134"/>
      <c r="C74" s="134"/>
      <c r="D74" s="134"/>
      <c r="E74" s="134"/>
      <c r="F74" s="134"/>
      <c r="G74" s="134"/>
      <c r="H74" s="134"/>
      <c r="I74" s="134"/>
    </row>
    <row r="75" spans="1:9">
      <c r="A75" s="134"/>
      <c r="B75" s="134"/>
      <c r="C75" s="134"/>
      <c r="D75" s="134"/>
      <c r="E75" s="134"/>
      <c r="F75" s="134"/>
      <c r="G75" s="134"/>
      <c r="H75" s="134"/>
      <c r="I75" s="134"/>
    </row>
    <row r="76" spans="1:9">
      <c r="A76" s="134"/>
      <c r="B76" s="134"/>
      <c r="C76" s="134"/>
      <c r="D76" s="134"/>
      <c r="E76" s="134"/>
      <c r="F76" s="134"/>
      <c r="G76" s="134"/>
      <c r="H76" s="134"/>
      <c r="I76" s="134"/>
    </row>
    <row r="77" spans="1:9">
      <c r="A77" s="134"/>
      <c r="B77" s="134"/>
      <c r="C77" s="134"/>
      <c r="D77" s="134"/>
      <c r="E77" s="134"/>
      <c r="F77" s="134"/>
      <c r="G77" s="134"/>
      <c r="H77" s="134"/>
      <c r="I77" s="134"/>
    </row>
    <row r="78" spans="1:9">
      <c r="A78" s="134"/>
      <c r="B78" s="134"/>
      <c r="C78" s="134"/>
      <c r="D78" s="134"/>
      <c r="E78" s="134"/>
      <c r="F78" s="134"/>
      <c r="G78" s="134"/>
      <c r="H78" s="134"/>
      <c r="I78" s="134"/>
    </row>
    <row r="79" spans="1:9">
      <c r="A79" s="134"/>
      <c r="B79" s="134"/>
      <c r="C79" s="134"/>
      <c r="D79" s="134"/>
      <c r="E79" s="134"/>
      <c r="F79" s="134"/>
      <c r="G79" s="134"/>
      <c r="H79" s="134"/>
      <c r="I79" s="134"/>
    </row>
    <row r="80" spans="1:9">
      <c r="A80" s="134"/>
      <c r="B80" s="134"/>
      <c r="C80" s="134"/>
      <c r="D80" s="134"/>
      <c r="E80" s="134"/>
      <c r="F80" s="134"/>
      <c r="G80" s="134"/>
      <c r="H80" s="134"/>
      <c r="I80" s="134"/>
    </row>
    <row r="81" spans="1:9">
      <c r="A81" s="134"/>
      <c r="B81" s="134"/>
      <c r="C81" s="134"/>
      <c r="D81" s="134"/>
      <c r="E81" s="134"/>
      <c r="F81" s="134"/>
      <c r="G81" s="134"/>
      <c r="H81" s="134"/>
      <c r="I81" s="134"/>
    </row>
    <row r="82" spans="1:9">
      <c r="A82" s="134"/>
      <c r="B82" s="134"/>
      <c r="C82" s="134"/>
      <c r="D82" s="134"/>
      <c r="E82" s="134"/>
      <c r="F82" s="134"/>
      <c r="G82" s="134"/>
      <c r="H82" s="134"/>
      <c r="I82" s="134"/>
    </row>
    <row r="83" spans="1:9">
      <c r="A83" s="134"/>
      <c r="B83" s="134"/>
      <c r="C83" s="134"/>
      <c r="D83" s="134"/>
      <c r="E83" s="134"/>
      <c r="F83" s="134"/>
      <c r="G83" s="134"/>
      <c r="H83" s="134"/>
      <c r="I83" s="134"/>
    </row>
    <row r="84" spans="1:9">
      <c r="A84" s="134"/>
      <c r="B84" s="134"/>
      <c r="C84" s="134"/>
      <c r="D84" s="134"/>
      <c r="E84" s="134"/>
      <c r="F84" s="134"/>
      <c r="G84" s="134"/>
      <c r="H84" s="134"/>
      <c r="I84" s="134"/>
    </row>
    <row r="85" spans="1:9">
      <c r="A85" s="134"/>
      <c r="B85" s="134"/>
      <c r="C85" s="134"/>
      <c r="D85" s="134"/>
      <c r="E85" s="134"/>
      <c r="F85" s="134"/>
      <c r="G85" s="134"/>
      <c r="H85" s="134"/>
      <c r="I85" s="134"/>
    </row>
    <row r="86" spans="1:9">
      <c r="A86" s="134"/>
      <c r="B86" s="134"/>
      <c r="C86" s="134"/>
      <c r="D86" s="134"/>
      <c r="E86" s="134"/>
      <c r="F86" s="134"/>
      <c r="G86" s="134"/>
      <c r="H86" s="134"/>
      <c r="I86" s="134"/>
    </row>
    <row r="87" spans="1:9">
      <c r="A87" s="134"/>
      <c r="B87" s="134"/>
      <c r="C87" s="134"/>
      <c r="D87" s="134"/>
      <c r="E87" s="134"/>
      <c r="F87" s="134"/>
      <c r="G87" s="134"/>
      <c r="H87" s="134"/>
      <c r="I87" s="134"/>
    </row>
    <row r="88" spans="1:9">
      <c r="A88" s="134"/>
      <c r="B88" s="134"/>
      <c r="C88" s="134"/>
      <c r="D88" s="134"/>
      <c r="E88" s="134"/>
      <c r="F88" s="134"/>
      <c r="G88" s="134"/>
      <c r="H88" s="134"/>
      <c r="I88" s="134"/>
    </row>
    <row r="89" spans="1:9">
      <c r="A89" s="134"/>
      <c r="B89" s="134"/>
      <c r="C89" s="134"/>
      <c r="D89" s="134"/>
      <c r="E89" s="134"/>
      <c r="F89" s="134"/>
      <c r="G89" s="134"/>
      <c r="H89" s="134"/>
      <c r="I89" s="134"/>
    </row>
    <row r="90" spans="1:9">
      <c r="A90" s="134"/>
      <c r="B90" s="134"/>
      <c r="C90" s="134"/>
      <c r="D90" s="134"/>
      <c r="E90" s="134"/>
      <c r="F90" s="134"/>
      <c r="G90" s="134"/>
      <c r="H90" s="134"/>
      <c r="I90" s="134"/>
    </row>
    <row r="91" spans="1:9">
      <c r="A91" s="134"/>
      <c r="B91" s="134"/>
      <c r="C91" s="134"/>
      <c r="D91" s="134"/>
      <c r="E91" s="134"/>
      <c r="F91" s="134"/>
      <c r="G91" s="134"/>
      <c r="H91" s="134"/>
      <c r="I91" s="134"/>
    </row>
    <row r="92" spans="1:9">
      <c r="A92" s="134"/>
      <c r="B92" s="134"/>
      <c r="C92" s="134"/>
      <c r="D92" s="134"/>
      <c r="E92" s="134"/>
      <c r="F92" s="134"/>
      <c r="G92" s="134"/>
      <c r="H92" s="134"/>
      <c r="I92" s="134"/>
    </row>
    <row r="93" spans="1:9">
      <c r="A93" s="134"/>
      <c r="B93" s="134"/>
      <c r="C93" s="134"/>
      <c r="D93" s="134"/>
      <c r="E93" s="134"/>
      <c r="F93" s="134"/>
      <c r="G93" s="134"/>
      <c r="H93" s="134"/>
      <c r="I93" s="134"/>
    </row>
    <row r="94" spans="1:9">
      <c r="A94" s="134"/>
      <c r="B94" s="134"/>
      <c r="C94" s="134"/>
      <c r="D94" s="134"/>
      <c r="E94" s="134"/>
      <c r="F94" s="134"/>
      <c r="G94" s="134"/>
      <c r="H94" s="134"/>
      <c r="I94" s="134"/>
    </row>
    <row r="95" spans="1:9">
      <c r="A95" s="134"/>
      <c r="B95" s="134"/>
      <c r="C95" s="134"/>
      <c r="D95" s="134"/>
      <c r="E95" s="134"/>
      <c r="F95" s="134"/>
      <c r="G95" s="134"/>
      <c r="H95" s="134"/>
      <c r="I95" s="134"/>
    </row>
    <row r="96" spans="1:9">
      <c r="A96" s="134"/>
      <c r="B96" s="134"/>
      <c r="C96" s="134"/>
      <c r="D96" s="134"/>
      <c r="E96" s="134"/>
      <c r="F96" s="134"/>
      <c r="G96" s="134"/>
      <c r="H96" s="134"/>
      <c r="I96" s="134"/>
    </row>
    <row r="97" spans="1:9">
      <c r="A97" s="134"/>
      <c r="B97" s="134"/>
      <c r="C97" s="134"/>
      <c r="D97" s="134"/>
      <c r="E97" s="134"/>
      <c r="F97" s="134"/>
      <c r="G97" s="134"/>
      <c r="H97" s="134"/>
      <c r="I97" s="134"/>
    </row>
    <row r="98" spans="1:9">
      <c r="A98" s="134"/>
      <c r="B98" s="134"/>
      <c r="C98" s="134"/>
      <c r="D98" s="134"/>
      <c r="E98" s="134"/>
      <c r="F98" s="134"/>
      <c r="G98" s="134"/>
      <c r="H98" s="134"/>
      <c r="I98" s="134"/>
    </row>
    <row r="99" spans="1:9">
      <c r="A99" s="134"/>
      <c r="B99" s="134"/>
      <c r="C99" s="134"/>
      <c r="D99" s="134"/>
      <c r="E99" s="134"/>
      <c r="F99" s="134"/>
      <c r="G99" s="134"/>
      <c r="H99" s="134"/>
      <c r="I99" s="134"/>
    </row>
    <row r="100" spans="1:9">
      <c r="A100" s="134"/>
      <c r="B100" s="134"/>
      <c r="C100" s="134"/>
      <c r="D100" s="134"/>
      <c r="E100" s="134"/>
      <c r="F100" s="134"/>
      <c r="G100" s="134"/>
      <c r="H100" s="134"/>
      <c r="I100" s="134"/>
    </row>
    <row r="101" spans="1:9">
      <c r="A101" s="134"/>
      <c r="B101" s="134"/>
      <c r="C101" s="134"/>
      <c r="D101" s="134"/>
      <c r="E101" s="134"/>
      <c r="F101" s="134"/>
      <c r="G101" s="134"/>
      <c r="H101" s="134"/>
      <c r="I101" s="134"/>
    </row>
    <row r="102" spans="1:9">
      <c r="A102" s="134"/>
      <c r="B102" s="134"/>
      <c r="C102" s="134"/>
      <c r="D102" s="134"/>
      <c r="E102" s="134"/>
      <c r="F102" s="134"/>
      <c r="G102" s="134"/>
      <c r="H102" s="134"/>
      <c r="I102" s="134"/>
    </row>
    <row r="103" spans="1:9">
      <c r="A103" s="134"/>
      <c r="B103" s="134"/>
      <c r="C103" s="134"/>
      <c r="D103" s="134"/>
      <c r="E103" s="134"/>
      <c r="F103" s="134"/>
      <c r="G103" s="134"/>
      <c r="H103" s="134"/>
      <c r="I103" s="134"/>
    </row>
    <row r="104" spans="1:9">
      <c r="A104" s="134"/>
      <c r="B104" s="134"/>
      <c r="C104" s="134"/>
      <c r="D104" s="134"/>
      <c r="E104" s="134"/>
      <c r="F104" s="134"/>
      <c r="G104" s="134"/>
      <c r="H104" s="134"/>
      <c r="I104" s="134"/>
    </row>
    <row r="105" spans="1:9">
      <c r="A105" s="134"/>
      <c r="B105" s="134"/>
      <c r="C105" s="134"/>
      <c r="D105" s="134"/>
      <c r="E105" s="134"/>
      <c r="F105" s="134"/>
      <c r="G105" s="134"/>
      <c r="H105" s="134"/>
      <c r="I105" s="134"/>
    </row>
    <row r="106" spans="1:9">
      <c r="A106" s="134"/>
      <c r="B106" s="134"/>
      <c r="C106" s="134"/>
      <c r="D106" s="134"/>
      <c r="E106" s="134"/>
      <c r="F106" s="134"/>
      <c r="G106" s="134"/>
      <c r="H106" s="134"/>
      <c r="I106" s="134"/>
    </row>
    <row r="107" spans="1:9">
      <c r="A107" s="134"/>
      <c r="B107" s="134"/>
      <c r="C107" s="134"/>
      <c r="D107" s="134"/>
      <c r="E107" s="134"/>
      <c r="F107" s="134"/>
      <c r="G107" s="134"/>
      <c r="H107" s="134"/>
      <c r="I107" s="134"/>
    </row>
    <row r="108" spans="1:9">
      <c r="A108" s="134"/>
      <c r="B108" s="134"/>
      <c r="C108" s="134"/>
      <c r="D108" s="134"/>
      <c r="E108" s="134"/>
      <c r="F108" s="134"/>
      <c r="G108" s="134"/>
      <c r="H108" s="134"/>
      <c r="I108" s="134"/>
    </row>
    <row r="109" spans="1:9">
      <c r="A109" s="134"/>
      <c r="B109" s="134"/>
      <c r="C109" s="134"/>
      <c r="D109" s="134"/>
      <c r="E109" s="134"/>
      <c r="F109" s="134"/>
      <c r="G109" s="134"/>
      <c r="H109" s="134"/>
      <c r="I109" s="134"/>
    </row>
    <row r="110" spans="1:9">
      <c r="A110" s="134"/>
      <c r="B110" s="134"/>
      <c r="C110" s="134"/>
      <c r="D110" s="134"/>
      <c r="E110" s="134"/>
      <c r="F110" s="134"/>
      <c r="G110" s="134"/>
      <c r="H110" s="134"/>
      <c r="I110" s="134"/>
    </row>
    <row r="111" spans="1:9">
      <c r="A111" s="134"/>
      <c r="B111" s="134"/>
      <c r="C111" s="134"/>
      <c r="D111" s="134"/>
      <c r="E111" s="134"/>
      <c r="F111" s="134"/>
      <c r="G111" s="134"/>
      <c r="H111" s="134"/>
      <c r="I111" s="134"/>
    </row>
    <row r="112" spans="1:9">
      <c r="A112" s="134"/>
      <c r="B112" s="134"/>
      <c r="C112" s="134"/>
      <c r="D112" s="134"/>
      <c r="E112" s="134"/>
      <c r="F112" s="134"/>
      <c r="G112" s="134"/>
      <c r="H112" s="134"/>
      <c r="I112" s="134"/>
    </row>
    <row r="113" spans="1:9">
      <c r="A113" s="134"/>
      <c r="B113" s="134"/>
      <c r="C113" s="134"/>
      <c r="D113" s="134"/>
      <c r="E113" s="134"/>
      <c r="F113" s="134"/>
      <c r="G113" s="134"/>
      <c r="H113" s="134"/>
      <c r="I113" s="134"/>
    </row>
    <row r="114" spans="1:9">
      <c r="A114" s="134"/>
      <c r="B114" s="134"/>
      <c r="C114" s="134"/>
      <c r="D114" s="134"/>
      <c r="E114" s="134"/>
      <c r="F114" s="134"/>
      <c r="G114" s="134"/>
      <c r="H114" s="134"/>
      <c r="I114" s="134"/>
    </row>
    <row r="115" spans="1:9">
      <c r="A115" s="134"/>
      <c r="B115" s="134"/>
      <c r="C115" s="134"/>
      <c r="D115" s="134"/>
      <c r="E115" s="134"/>
      <c r="F115" s="134"/>
      <c r="G115" s="134"/>
      <c r="H115" s="134"/>
      <c r="I115" s="134"/>
    </row>
    <row r="116" spans="1:9">
      <c r="A116" s="134"/>
      <c r="B116" s="134"/>
      <c r="C116" s="134"/>
      <c r="D116" s="134"/>
      <c r="E116" s="134"/>
      <c r="F116" s="134"/>
      <c r="G116" s="134"/>
      <c r="H116" s="134"/>
      <c r="I116" s="134"/>
    </row>
    <row r="117" spans="1:9">
      <c r="A117" s="134"/>
      <c r="B117" s="134"/>
      <c r="C117" s="134"/>
      <c r="D117" s="134"/>
      <c r="E117" s="134"/>
      <c r="F117" s="134"/>
      <c r="G117" s="134"/>
      <c r="H117" s="134"/>
      <c r="I117" s="134"/>
    </row>
    <row r="118" spans="1:9">
      <c r="A118" s="134"/>
      <c r="B118" s="134"/>
      <c r="C118" s="134"/>
      <c r="D118" s="134"/>
      <c r="E118" s="134"/>
      <c r="F118" s="134"/>
      <c r="G118" s="134"/>
      <c r="H118" s="134"/>
      <c r="I118" s="134"/>
    </row>
    <row r="119" spans="1:9">
      <c r="A119" s="134"/>
      <c r="B119" s="134"/>
      <c r="C119" s="134"/>
      <c r="D119" s="134"/>
      <c r="E119" s="134"/>
      <c r="F119" s="134"/>
      <c r="G119" s="134"/>
      <c r="H119" s="134"/>
      <c r="I119" s="134"/>
    </row>
    <row r="120" spans="1:9">
      <c r="A120" s="134"/>
      <c r="B120" s="134"/>
      <c r="C120" s="134"/>
      <c r="D120" s="134"/>
      <c r="E120" s="134"/>
      <c r="F120" s="134"/>
      <c r="G120" s="134"/>
      <c r="H120" s="134"/>
      <c r="I120" s="134"/>
    </row>
    <row r="121" spans="1:9">
      <c r="A121" s="134"/>
      <c r="B121" s="134"/>
      <c r="C121" s="134"/>
      <c r="D121" s="134"/>
      <c r="E121" s="134"/>
      <c r="F121" s="134"/>
      <c r="G121" s="134"/>
      <c r="H121" s="134"/>
      <c r="I121" s="134"/>
    </row>
    <row r="122" spans="1:9">
      <c r="A122" s="134"/>
      <c r="B122" s="134"/>
      <c r="C122" s="134"/>
      <c r="D122" s="134"/>
      <c r="E122" s="134"/>
      <c r="F122" s="134"/>
      <c r="G122" s="134"/>
      <c r="H122" s="134"/>
      <c r="I122" s="134"/>
    </row>
    <row r="123" spans="1:9">
      <c r="A123" s="134"/>
      <c r="B123" s="134"/>
      <c r="C123" s="134"/>
      <c r="D123" s="134"/>
      <c r="E123" s="134"/>
      <c r="F123" s="134"/>
      <c r="G123" s="134"/>
      <c r="H123" s="134"/>
      <c r="I123" s="134"/>
    </row>
    <row r="124" spans="1:9">
      <c r="A124" s="134"/>
      <c r="B124" s="134"/>
      <c r="C124" s="134"/>
      <c r="D124" s="134"/>
      <c r="E124" s="134"/>
      <c r="F124" s="134"/>
      <c r="G124" s="134"/>
      <c r="H124" s="134"/>
      <c r="I124" s="134"/>
    </row>
    <row r="125" spans="1:9">
      <c r="A125" s="134"/>
      <c r="B125" s="134"/>
      <c r="C125" s="134"/>
      <c r="D125" s="134"/>
      <c r="E125" s="134"/>
      <c r="F125" s="134"/>
      <c r="G125" s="134"/>
      <c r="H125" s="134"/>
      <c r="I125" s="134"/>
    </row>
    <row r="126" spans="1:9">
      <c r="A126" s="134"/>
      <c r="B126" s="134"/>
      <c r="C126" s="134"/>
      <c r="D126" s="134"/>
      <c r="E126" s="134"/>
      <c r="F126" s="134"/>
      <c r="G126" s="134"/>
      <c r="H126" s="134"/>
      <c r="I126" s="134"/>
    </row>
    <row r="127" spans="1:9">
      <c r="A127" s="134"/>
      <c r="B127" s="134"/>
      <c r="C127" s="134"/>
      <c r="D127" s="134"/>
      <c r="E127" s="134"/>
      <c r="F127" s="134"/>
      <c r="G127" s="134"/>
      <c r="H127" s="134"/>
      <c r="I127" s="134"/>
    </row>
    <row r="128" spans="1:9">
      <c r="A128" s="134"/>
      <c r="B128" s="134"/>
      <c r="C128" s="134"/>
      <c r="D128" s="134"/>
      <c r="E128" s="134"/>
      <c r="F128" s="134"/>
      <c r="G128" s="134"/>
      <c r="H128" s="134"/>
      <c r="I128" s="134"/>
    </row>
    <row r="129" spans="1:9">
      <c r="A129" s="134"/>
      <c r="B129" s="134"/>
      <c r="C129" s="134"/>
      <c r="D129" s="134"/>
      <c r="E129" s="134"/>
      <c r="F129" s="134"/>
      <c r="G129" s="134"/>
      <c r="H129" s="134"/>
      <c r="I129" s="134"/>
    </row>
    <row r="130" spans="1:9">
      <c r="A130" s="134"/>
      <c r="B130" s="134"/>
      <c r="C130" s="134"/>
      <c r="D130" s="134"/>
      <c r="E130" s="134"/>
      <c r="F130" s="134"/>
      <c r="G130" s="134"/>
      <c r="H130" s="134"/>
      <c r="I130" s="134"/>
    </row>
    <row r="131" spans="1:9">
      <c r="A131" s="134"/>
      <c r="B131" s="134"/>
      <c r="C131" s="134"/>
      <c r="D131" s="134"/>
      <c r="E131" s="134"/>
      <c r="F131" s="134"/>
      <c r="G131" s="134"/>
      <c r="H131" s="134"/>
      <c r="I131" s="134"/>
    </row>
    <row r="132" spans="1:9">
      <c r="A132" s="134"/>
      <c r="B132" s="134"/>
      <c r="C132" s="134"/>
      <c r="D132" s="134"/>
      <c r="E132" s="134"/>
      <c r="F132" s="134"/>
      <c r="G132" s="134"/>
      <c r="H132" s="134"/>
      <c r="I132" s="134"/>
    </row>
    <row r="133" spans="1:9" ht="198.75" customHeight="1">
      <c r="A133" s="134"/>
      <c r="B133" s="134"/>
      <c r="C133" s="134"/>
      <c r="D133" s="134"/>
      <c r="E133" s="134"/>
      <c r="F133" s="134"/>
      <c r="G133" s="134"/>
      <c r="H133" s="134"/>
      <c r="I133" s="134"/>
    </row>
    <row r="134" spans="1:9" ht="15.75">
      <c r="A134" s="5"/>
      <c r="B134" s="5"/>
      <c r="C134" s="5"/>
      <c r="D134" s="5"/>
      <c r="E134" s="5"/>
      <c r="F134" s="5"/>
      <c r="G134" s="5"/>
      <c r="H134" s="5"/>
      <c r="I134" s="5"/>
    </row>
  </sheetData>
  <mergeCells count="2">
    <mergeCell ref="A1:I1"/>
    <mergeCell ref="A2:I133"/>
  </mergeCells>
  <pageMargins left="0.7" right="0.7" top="0.75" bottom="0.75" header="0.3" footer="0.3"/>
  <pageSetup paperSize="9" orientation="portrait" r:id="rId1"/>
  <rowBreaks count="2" manualBreakCount="2">
    <brk id="46" max="16383" man="1"/>
    <brk id="9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view="pageBreakPreview" zoomScale="60" zoomScaleNormal="100" workbookViewId="0">
      <selection activeCell="T72" sqref="T72"/>
    </sheetView>
  </sheetViews>
  <sheetFormatPr defaultRowHeight="15"/>
  <sheetData>
    <row r="1" spans="1:9" ht="51.75" customHeight="1">
      <c r="A1" s="135" t="s">
        <v>405</v>
      </c>
      <c r="B1" s="135"/>
      <c r="C1" s="135"/>
      <c r="D1" s="135"/>
      <c r="E1" s="135"/>
      <c r="F1" s="135"/>
      <c r="G1" s="135"/>
      <c r="H1" s="135"/>
      <c r="I1" s="135"/>
    </row>
    <row r="2" spans="1:9">
      <c r="A2" s="134" t="s">
        <v>406</v>
      </c>
      <c r="B2" s="136"/>
      <c r="C2" s="136"/>
      <c r="D2" s="136"/>
      <c r="E2" s="136"/>
      <c r="F2" s="136"/>
      <c r="G2" s="136"/>
      <c r="H2" s="136"/>
      <c r="I2" s="136"/>
    </row>
    <row r="3" spans="1:9">
      <c r="A3" s="136"/>
      <c r="B3" s="136"/>
      <c r="C3" s="136"/>
      <c r="D3" s="136"/>
      <c r="E3" s="136"/>
      <c r="F3" s="136"/>
      <c r="G3" s="136"/>
      <c r="H3" s="136"/>
      <c r="I3" s="136"/>
    </row>
    <row r="4" spans="1:9">
      <c r="A4" s="136"/>
      <c r="B4" s="136"/>
      <c r="C4" s="136"/>
      <c r="D4" s="136"/>
      <c r="E4" s="136"/>
      <c r="F4" s="136"/>
      <c r="G4" s="136"/>
      <c r="H4" s="136"/>
      <c r="I4" s="136"/>
    </row>
    <row r="5" spans="1:9">
      <c r="A5" s="136"/>
      <c r="B5" s="136"/>
      <c r="C5" s="136"/>
      <c r="D5" s="136"/>
      <c r="E5" s="136"/>
      <c r="F5" s="136"/>
      <c r="G5" s="136"/>
      <c r="H5" s="136"/>
      <c r="I5" s="136"/>
    </row>
    <row r="6" spans="1:9">
      <c r="A6" s="136"/>
      <c r="B6" s="136"/>
      <c r="C6" s="136"/>
      <c r="D6" s="136"/>
      <c r="E6" s="136"/>
      <c r="F6" s="136"/>
      <c r="G6" s="136"/>
      <c r="H6" s="136"/>
      <c r="I6" s="136"/>
    </row>
    <row r="7" spans="1:9">
      <c r="A7" s="136"/>
      <c r="B7" s="136"/>
      <c r="C7" s="136"/>
      <c r="D7" s="136"/>
      <c r="E7" s="136"/>
      <c r="F7" s="136"/>
      <c r="G7" s="136"/>
      <c r="H7" s="136"/>
      <c r="I7" s="136"/>
    </row>
    <row r="8" spans="1:9">
      <c r="A8" s="136"/>
      <c r="B8" s="136"/>
      <c r="C8" s="136"/>
      <c r="D8" s="136"/>
      <c r="E8" s="136"/>
      <c r="F8" s="136"/>
      <c r="G8" s="136"/>
      <c r="H8" s="136"/>
      <c r="I8" s="136"/>
    </row>
    <row r="9" spans="1:9">
      <c r="A9" s="136"/>
      <c r="B9" s="136"/>
      <c r="C9" s="136"/>
      <c r="D9" s="136"/>
      <c r="E9" s="136"/>
      <c r="F9" s="136"/>
      <c r="G9" s="136"/>
      <c r="H9" s="136"/>
      <c r="I9" s="136"/>
    </row>
    <row r="10" spans="1:9">
      <c r="A10" s="136"/>
      <c r="B10" s="136"/>
      <c r="C10" s="136"/>
      <c r="D10" s="136"/>
      <c r="E10" s="136"/>
      <c r="F10" s="136"/>
      <c r="G10" s="136"/>
      <c r="H10" s="136"/>
      <c r="I10" s="136"/>
    </row>
    <row r="11" spans="1:9">
      <c r="A11" s="136"/>
      <c r="B11" s="136"/>
      <c r="C11" s="136"/>
      <c r="D11" s="136"/>
      <c r="E11" s="136"/>
      <c r="F11" s="136"/>
      <c r="G11" s="136"/>
      <c r="H11" s="136"/>
      <c r="I11" s="136"/>
    </row>
    <row r="12" spans="1:9">
      <c r="A12" s="136"/>
      <c r="B12" s="136"/>
      <c r="C12" s="136"/>
      <c r="D12" s="136"/>
      <c r="E12" s="136"/>
      <c r="F12" s="136"/>
      <c r="G12" s="136"/>
      <c r="H12" s="136"/>
      <c r="I12" s="136"/>
    </row>
    <row r="13" spans="1:9">
      <c r="A13" s="136"/>
      <c r="B13" s="136"/>
      <c r="C13" s="136"/>
      <c r="D13" s="136"/>
      <c r="E13" s="136"/>
      <c r="F13" s="136"/>
      <c r="G13" s="136"/>
      <c r="H13" s="136"/>
      <c r="I13" s="136"/>
    </row>
    <row r="14" spans="1:9">
      <c r="A14" s="136"/>
      <c r="B14" s="136"/>
      <c r="C14" s="136"/>
      <c r="D14" s="136"/>
      <c r="E14" s="136"/>
      <c r="F14" s="136"/>
      <c r="G14" s="136"/>
      <c r="H14" s="136"/>
      <c r="I14" s="136"/>
    </row>
    <row r="15" spans="1:9">
      <c r="A15" s="136"/>
      <c r="B15" s="136"/>
      <c r="C15" s="136"/>
      <c r="D15" s="136"/>
      <c r="E15" s="136"/>
      <c r="F15" s="136"/>
      <c r="G15" s="136"/>
      <c r="H15" s="136"/>
      <c r="I15" s="136"/>
    </row>
    <row r="16" spans="1:9">
      <c r="A16" s="136"/>
      <c r="B16" s="136"/>
      <c r="C16" s="136"/>
      <c r="D16" s="136"/>
      <c r="E16" s="136"/>
      <c r="F16" s="136"/>
      <c r="G16" s="136"/>
      <c r="H16" s="136"/>
      <c r="I16" s="136"/>
    </row>
    <row r="17" spans="1:9">
      <c r="A17" s="136"/>
      <c r="B17" s="136"/>
      <c r="C17" s="136"/>
      <c r="D17" s="136"/>
      <c r="E17" s="136"/>
      <c r="F17" s="136"/>
      <c r="G17" s="136"/>
      <c r="H17" s="136"/>
      <c r="I17" s="136"/>
    </row>
    <row r="18" spans="1:9">
      <c r="A18" s="136"/>
      <c r="B18" s="136"/>
      <c r="C18" s="136"/>
      <c r="D18" s="136"/>
      <c r="E18" s="136"/>
      <c r="F18" s="136"/>
      <c r="G18" s="136"/>
      <c r="H18" s="136"/>
      <c r="I18" s="136"/>
    </row>
    <row r="19" spans="1:9">
      <c r="A19" s="136"/>
      <c r="B19" s="136"/>
      <c r="C19" s="136"/>
      <c r="D19" s="136"/>
      <c r="E19" s="136"/>
      <c r="F19" s="136"/>
      <c r="G19" s="136"/>
      <c r="H19" s="136"/>
      <c r="I19" s="136"/>
    </row>
    <row r="20" spans="1:9">
      <c r="A20" s="136"/>
      <c r="B20" s="136"/>
      <c r="C20" s="136"/>
      <c r="D20" s="136"/>
      <c r="E20" s="136"/>
      <c r="F20" s="136"/>
      <c r="G20" s="136"/>
      <c r="H20" s="136"/>
      <c r="I20" s="136"/>
    </row>
    <row r="21" spans="1:9">
      <c r="A21" s="136"/>
      <c r="B21" s="136"/>
      <c r="C21" s="136"/>
      <c r="D21" s="136"/>
      <c r="E21" s="136"/>
      <c r="F21" s="136"/>
      <c r="G21" s="136"/>
      <c r="H21" s="136"/>
      <c r="I21" s="136"/>
    </row>
    <row r="22" spans="1:9">
      <c r="A22" s="136"/>
      <c r="B22" s="136"/>
      <c r="C22" s="136"/>
      <c r="D22" s="136"/>
      <c r="E22" s="136"/>
      <c r="F22" s="136"/>
      <c r="G22" s="136"/>
      <c r="H22" s="136"/>
      <c r="I22" s="136"/>
    </row>
    <row r="23" spans="1:9">
      <c r="A23" s="136"/>
      <c r="B23" s="136"/>
      <c r="C23" s="136"/>
      <c r="D23" s="136"/>
      <c r="E23" s="136"/>
      <c r="F23" s="136"/>
      <c r="G23" s="136"/>
      <c r="H23" s="136"/>
      <c r="I23" s="136"/>
    </row>
    <row r="24" spans="1:9">
      <c r="A24" s="136"/>
      <c r="B24" s="136"/>
      <c r="C24" s="136"/>
      <c r="D24" s="136"/>
      <c r="E24" s="136"/>
      <c r="F24" s="136"/>
      <c r="G24" s="136"/>
      <c r="H24" s="136"/>
      <c r="I24" s="136"/>
    </row>
    <row r="25" spans="1:9">
      <c r="A25" s="136"/>
      <c r="B25" s="136"/>
      <c r="C25" s="136"/>
      <c r="D25" s="136"/>
      <c r="E25" s="136"/>
      <c r="F25" s="136"/>
      <c r="G25" s="136"/>
      <c r="H25" s="136"/>
      <c r="I25" s="136"/>
    </row>
    <row r="26" spans="1:9">
      <c r="A26" s="136"/>
      <c r="B26" s="136"/>
      <c r="C26" s="136"/>
      <c r="D26" s="136"/>
      <c r="E26" s="136"/>
      <c r="F26" s="136"/>
      <c r="G26" s="136"/>
      <c r="H26" s="136"/>
      <c r="I26" s="136"/>
    </row>
    <row r="27" spans="1:9">
      <c r="A27" s="136"/>
      <c r="B27" s="136"/>
      <c r="C27" s="136"/>
      <c r="D27" s="136"/>
      <c r="E27" s="136"/>
      <c r="F27" s="136"/>
      <c r="G27" s="136"/>
      <c r="H27" s="136"/>
      <c r="I27" s="136"/>
    </row>
    <row r="28" spans="1:9">
      <c r="A28" s="136"/>
      <c r="B28" s="136"/>
      <c r="C28" s="136"/>
      <c r="D28" s="136"/>
      <c r="E28" s="136"/>
      <c r="F28" s="136"/>
      <c r="G28" s="136"/>
      <c r="H28" s="136"/>
      <c r="I28" s="136"/>
    </row>
    <row r="29" spans="1:9">
      <c r="A29" s="136"/>
      <c r="B29" s="136"/>
      <c r="C29" s="136"/>
      <c r="D29" s="136"/>
      <c r="E29" s="136"/>
      <c r="F29" s="136"/>
      <c r="G29" s="136"/>
      <c r="H29" s="136"/>
      <c r="I29" s="136"/>
    </row>
    <row r="30" spans="1:9">
      <c r="A30" s="136"/>
      <c r="B30" s="136"/>
      <c r="C30" s="136"/>
      <c r="D30" s="136"/>
      <c r="E30" s="136"/>
      <c r="F30" s="136"/>
      <c r="G30" s="136"/>
      <c r="H30" s="136"/>
      <c r="I30" s="136"/>
    </row>
    <row r="31" spans="1:9">
      <c r="A31" s="136"/>
      <c r="B31" s="136"/>
      <c r="C31" s="136"/>
      <c r="D31" s="136"/>
      <c r="E31" s="136"/>
      <c r="F31" s="136"/>
      <c r="G31" s="136"/>
      <c r="H31" s="136"/>
      <c r="I31" s="136"/>
    </row>
    <row r="32" spans="1:9">
      <c r="A32" s="136"/>
      <c r="B32" s="136"/>
      <c r="C32" s="136"/>
      <c r="D32" s="136"/>
      <c r="E32" s="136"/>
      <c r="F32" s="136"/>
      <c r="G32" s="136"/>
      <c r="H32" s="136"/>
      <c r="I32" s="136"/>
    </row>
    <row r="33" spans="1:9">
      <c r="A33" s="136"/>
      <c r="B33" s="136"/>
      <c r="C33" s="136"/>
      <c r="D33" s="136"/>
      <c r="E33" s="136"/>
      <c r="F33" s="136"/>
      <c r="G33" s="136"/>
      <c r="H33" s="136"/>
      <c r="I33" s="136"/>
    </row>
    <row r="34" spans="1:9">
      <c r="A34" s="136"/>
      <c r="B34" s="136"/>
      <c r="C34" s="136"/>
      <c r="D34" s="136"/>
      <c r="E34" s="136"/>
      <c r="F34" s="136"/>
      <c r="G34" s="136"/>
      <c r="H34" s="136"/>
      <c r="I34" s="136"/>
    </row>
    <row r="35" spans="1:9">
      <c r="A35" s="136"/>
      <c r="B35" s="136"/>
      <c r="C35" s="136"/>
      <c r="D35" s="136"/>
      <c r="E35" s="136"/>
      <c r="F35" s="136"/>
      <c r="G35" s="136"/>
      <c r="H35" s="136"/>
      <c r="I35" s="136"/>
    </row>
    <row r="36" spans="1:9">
      <c r="A36" s="136"/>
      <c r="B36" s="136"/>
      <c r="C36" s="136"/>
      <c r="D36" s="136"/>
      <c r="E36" s="136"/>
      <c r="F36" s="136"/>
      <c r="G36" s="136"/>
      <c r="H36" s="136"/>
      <c r="I36" s="136"/>
    </row>
    <row r="37" spans="1:9">
      <c r="A37" s="136"/>
      <c r="B37" s="136"/>
      <c r="C37" s="136"/>
      <c r="D37" s="136"/>
      <c r="E37" s="136"/>
      <c r="F37" s="136"/>
      <c r="G37" s="136"/>
      <c r="H37" s="136"/>
      <c r="I37" s="136"/>
    </row>
    <row r="38" spans="1:9">
      <c r="A38" s="136"/>
      <c r="B38" s="136"/>
      <c r="C38" s="136"/>
      <c r="D38" s="136"/>
      <c r="E38" s="136"/>
      <c r="F38" s="136"/>
      <c r="G38" s="136"/>
      <c r="H38" s="136"/>
      <c r="I38" s="136"/>
    </row>
    <row r="39" spans="1:9">
      <c r="A39" s="136"/>
      <c r="B39" s="136"/>
      <c r="C39" s="136"/>
      <c r="D39" s="136"/>
      <c r="E39" s="136"/>
      <c r="F39" s="136"/>
      <c r="G39" s="136"/>
      <c r="H39" s="136"/>
      <c r="I39" s="136"/>
    </row>
    <row r="40" spans="1:9">
      <c r="A40" s="136"/>
      <c r="B40" s="136"/>
      <c r="C40" s="136"/>
      <c r="D40" s="136"/>
      <c r="E40" s="136"/>
      <c r="F40" s="136"/>
      <c r="G40" s="136"/>
      <c r="H40" s="136"/>
      <c r="I40" s="136"/>
    </row>
    <row r="41" spans="1:9">
      <c r="A41" s="136"/>
      <c r="B41" s="136"/>
      <c r="C41" s="136"/>
      <c r="D41" s="136"/>
      <c r="E41" s="136"/>
      <c r="F41" s="136"/>
      <c r="G41" s="136"/>
      <c r="H41" s="136"/>
      <c r="I41" s="136"/>
    </row>
    <row r="42" spans="1:9">
      <c r="A42" s="136"/>
      <c r="B42" s="136"/>
      <c r="C42" s="136"/>
      <c r="D42" s="136"/>
      <c r="E42" s="136"/>
      <c r="F42" s="136"/>
      <c r="G42" s="136"/>
      <c r="H42" s="136"/>
      <c r="I42" s="136"/>
    </row>
    <row r="43" spans="1:9">
      <c r="A43" s="136"/>
      <c r="B43" s="136"/>
      <c r="C43" s="136"/>
      <c r="D43" s="136"/>
      <c r="E43" s="136"/>
      <c r="F43" s="136"/>
      <c r="G43" s="136"/>
      <c r="H43" s="136"/>
      <c r="I43" s="136"/>
    </row>
    <row r="44" spans="1:9">
      <c r="A44" s="136"/>
      <c r="B44" s="136"/>
      <c r="C44" s="136"/>
      <c r="D44" s="136"/>
      <c r="E44" s="136"/>
      <c r="F44" s="136"/>
      <c r="G44" s="136"/>
      <c r="H44" s="136"/>
      <c r="I44" s="136"/>
    </row>
    <row r="45" spans="1:9">
      <c r="A45" s="136"/>
      <c r="B45" s="136"/>
      <c r="C45" s="136"/>
      <c r="D45" s="136"/>
      <c r="E45" s="136"/>
      <c r="F45" s="136"/>
      <c r="G45" s="136"/>
      <c r="H45" s="136"/>
      <c r="I45" s="136"/>
    </row>
    <row r="46" spans="1:9">
      <c r="A46" s="136"/>
      <c r="B46" s="136"/>
      <c r="C46" s="136"/>
      <c r="D46" s="136"/>
      <c r="E46" s="136"/>
      <c r="F46" s="136"/>
      <c r="G46" s="136"/>
      <c r="H46" s="136"/>
      <c r="I46" s="136"/>
    </row>
    <row r="47" spans="1:9">
      <c r="A47" s="136"/>
      <c r="B47" s="136"/>
      <c r="C47" s="136"/>
      <c r="D47" s="136"/>
      <c r="E47" s="136"/>
      <c r="F47" s="136"/>
      <c r="G47" s="136"/>
      <c r="H47" s="136"/>
      <c r="I47" s="136"/>
    </row>
    <row r="48" spans="1:9">
      <c r="A48" s="136"/>
      <c r="B48" s="136"/>
      <c r="C48" s="136"/>
      <c r="D48" s="136"/>
      <c r="E48" s="136"/>
      <c r="F48" s="136"/>
      <c r="G48" s="136"/>
      <c r="H48" s="136"/>
      <c r="I48" s="136"/>
    </row>
    <row r="49" spans="1:9">
      <c r="A49" s="136"/>
      <c r="B49" s="136"/>
      <c r="C49" s="136"/>
      <c r="D49" s="136"/>
      <c r="E49" s="136"/>
      <c r="F49" s="136"/>
      <c r="G49" s="136"/>
      <c r="H49" s="136"/>
      <c r="I49" s="136"/>
    </row>
    <row r="50" spans="1:9">
      <c r="A50" s="136"/>
      <c r="B50" s="136"/>
      <c r="C50" s="136"/>
      <c r="D50" s="136"/>
      <c r="E50" s="136"/>
      <c r="F50" s="136"/>
      <c r="G50" s="136"/>
      <c r="H50" s="136"/>
      <c r="I50" s="136"/>
    </row>
    <row r="51" spans="1:9">
      <c r="A51" s="136"/>
      <c r="B51" s="136"/>
      <c r="C51" s="136"/>
      <c r="D51" s="136"/>
      <c r="E51" s="136"/>
      <c r="F51" s="136"/>
      <c r="G51" s="136"/>
      <c r="H51" s="136"/>
      <c r="I51" s="136"/>
    </row>
    <row r="52" spans="1:9">
      <c r="A52" s="136"/>
      <c r="B52" s="136"/>
      <c r="C52" s="136"/>
      <c r="D52" s="136"/>
      <c r="E52" s="136"/>
      <c r="F52" s="136"/>
      <c r="G52" s="136"/>
      <c r="H52" s="136"/>
      <c r="I52" s="136"/>
    </row>
    <row r="53" spans="1:9">
      <c r="A53" s="136"/>
      <c r="B53" s="136"/>
      <c r="C53" s="136"/>
      <c r="D53" s="136"/>
      <c r="E53" s="136"/>
      <c r="F53" s="136"/>
      <c r="G53" s="136"/>
      <c r="H53" s="136"/>
      <c r="I53" s="136"/>
    </row>
    <row r="54" spans="1:9">
      <c r="A54" s="136"/>
      <c r="B54" s="136"/>
      <c r="C54" s="136"/>
      <c r="D54" s="136"/>
      <c r="E54" s="136"/>
      <c r="F54" s="136"/>
      <c r="G54" s="136"/>
      <c r="H54" s="136"/>
      <c r="I54" s="136"/>
    </row>
    <row r="55" spans="1:9">
      <c r="A55" s="136"/>
      <c r="B55" s="136"/>
      <c r="C55" s="136"/>
      <c r="D55" s="136"/>
      <c r="E55" s="136"/>
      <c r="F55" s="136"/>
      <c r="G55" s="136"/>
      <c r="H55" s="136"/>
      <c r="I55" s="136"/>
    </row>
    <row r="56" spans="1:9">
      <c r="A56" s="136"/>
      <c r="B56" s="136"/>
      <c r="C56" s="136"/>
      <c r="D56" s="136"/>
      <c r="E56" s="136"/>
      <c r="F56" s="136"/>
      <c r="G56" s="136"/>
      <c r="H56" s="136"/>
      <c r="I56" s="136"/>
    </row>
    <row r="57" spans="1:9">
      <c r="A57" s="136"/>
      <c r="B57" s="136"/>
      <c r="C57" s="136"/>
      <c r="D57" s="136"/>
      <c r="E57" s="136"/>
      <c r="F57" s="136"/>
      <c r="G57" s="136"/>
      <c r="H57" s="136"/>
      <c r="I57" s="136"/>
    </row>
    <row r="58" spans="1:9">
      <c r="A58" s="136"/>
      <c r="B58" s="136"/>
      <c r="C58" s="136"/>
      <c r="D58" s="136"/>
      <c r="E58" s="136"/>
      <c r="F58" s="136"/>
      <c r="G58" s="136"/>
      <c r="H58" s="136"/>
      <c r="I58" s="136"/>
    </row>
    <row r="59" spans="1:9">
      <c r="A59" s="136"/>
      <c r="B59" s="136"/>
      <c r="C59" s="136"/>
      <c r="D59" s="136"/>
      <c r="E59" s="136"/>
      <c r="F59" s="136"/>
      <c r="G59" s="136"/>
      <c r="H59" s="136"/>
      <c r="I59" s="136"/>
    </row>
    <row r="60" spans="1:9">
      <c r="A60" s="136"/>
      <c r="B60" s="136"/>
      <c r="C60" s="136"/>
      <c r="D60" s="136"/>
      <c r="E60" s="136"/>
      <c r="F60" s="136"/>
      <c r="G60" s="136"/>
      <c r="H60" s="136"/>
      <c r="I60" s="136"/>
    </row>
    <row r="61" spans="1:9">
      <c r="A61" s="136"/>
      <c r="B61" s="136"/>
      <c r="C61" s="136"/>
      <c r="D61" s="136"/>
      <c r="E61" s="136"/>
      <c r="F61" s="136"/>
      <c r="G61" s="136"/>
      <c r="H61" s="136"/>
      <c r="I61" s="136"/>
    </row>
    <row r="62" spans="1:9">
      <c r="A62" s="136"/>
      <c r="B62" s="136"/>
      <c r="C62" s="136"/>
      <c r="D62" s="136"/>
      <c r="E62" s="136"/>
      <c r="F62" s="136"/>
      <c r="G62" s="136"/>
      <c r="H62" s="136"/>
      <c r="I62" s="136"/>
    </row>
    <row r="63" spans="1:9">
      <c r="A63" s="136"/>
      <c r="B63" s="136"/>
      <c r="C63" s="136"/>
      <c r="D63" s="136"/>
      <c r="E63" s="136"/>
      <c r="F63" s="136"/>
      <c r="G63" s="136"/>
      <c r="H63" s="136"/>
      <c r="I63" s="136"/>
    </row>
    <row r="64" spans="1:9">
      <c r="A64" s="136"/>
      <c r="B64" s="136"/>
      <c r="C64" s="136"/>
      <c r="D64" s="136"/>
      <c r="E64" s="136"/>
      <c r="F64" s="136"/>
      <c r="G64" s="136"/>
      <c r="H64" s="136"/>
      <c r="I64" s="136"/>
    </row>
    <row r="65" spans="1:9">
      <c r="A65" s="136"/>
      <c r="B65" s="136"/>
      <c r="C65" s="136"/>
      <c r="D65" s="136"/>
      <c r="E65" s="136"/>
      <c r="F65" s="136"/>
      <c r="G65" s="136"/>
      <c r="H65" s="136"/>
      <c r="I65" s="136"/>
    </row>
    <row r="66" spans="1:9">
      <c r="A66" s="136"/>
      <c r="B66" s="136"/>
      <c r="C66" s="136"/>
      <c r="D66" s="136"/>
      <c r="E66" s="136"/>
      <c r="F66" s="136"/>
      <c r="G66" s="136"/>
      <c r="H66" s="136"/>
      <c r="I66" s="136"/>
    </row>
    <row r="67" spans="1:9">
      <c r="A67" s="136"/>
      <c r="B67" s="136"/>
      <c r="C67" s="136"/>
      <c r="D67" s="136"/>
      <c r="E67" s="136"/>
      <c r="F67" s="136"/>
      <c r="G67" s="136"/>
      <c r="H67" s="136"/>
      <c r="I67" s="136"/>
    </row>
    <row r="68" spans="1:9">
      <c r="A68" s="136"/>
      <c r="B68" s="136"/>
      <c r="C68" s="136"/>
      <c r="D68" s="136"/>
      <c r="E68" s="136"/>
      <c r="F68" s="136"/>
      <c r="G68" s="136"/>
      <c r="H68" s="136"/>
      <c r="I68" s="136"/>
    </row>
    <row r="69" spans="1:9">
      <c r="A69" s="136"/>
      <c r="B69" s="136"/>
      <c r="C69" s="136"/>
      <c r="D69" s="136"/>
      <c r="E69" s="136"/>
      <c r="F69" s="136"/>
      <c r="G69" s="136"/>
      <c r="H69" s="136"/>
      <c r="I69" s="136"/>
    </row>
    <row r="70" spans="1:9">
      <c r="A70" s="136"/>
      <c r="B70" s="136"/>
      <c r="C70" s="136"/>
      <c r="D70" s="136"/>
      <c r="E70" s="136"/>
      <c r="F70" s="136"/>
      <c r="G70" s="136"/>
      <c r="H70" s="136"/>
      <c r="I70" s="136"/>
    </row>
    <row r="71" spans="1:9">
      <c r="A71" s="136"/>
      <c r="B71" s="136"/>
      <c r="C71" s="136"/>
      <c r="D71" s="136"/>
      <c r="E71" s="136"/>
      <c r="F71" s="136"/>
      <c r="G71" s="136"/>
      <c r="H71" s="136"/>
      <c r="I71" s="136"/>
    </row>
    <row r="72" spans="1:9">
      <c r="A72" s="136"/>
      <c r="B72" s="136"/>
      <c r="C72" s="136"/>
      <c r="D72" s="136"/>
      <c r="E72" s="136"/>
      <c r="F72" s="136"/>
      <c r="G72" s="136"/>
      <c r="H72" s="136"/>
      <c r="I72" s="136"/>
    </row>
    <row r="73" spans="1:9">
      <c r="A73" s="136"/>
      <c r="B73" s="136"/>
      <c r="C73" s="136"/>
      <c r="D73" s="136"/>
      <c r="E73" s="136"/>
      <c r="F73" s="136"/>
      <c r="G73" s="136"/>
      <c r="H73" s="136"/>
      <c r="I73" s="136"/>
    </row>
    <row r="74" spans="1:9">
      <c r="A74" s="136"/>
      <c r="B74" s="136"/>
      <c r="C74" s="136"/>
      <c r="D74" s="136"/>
      <c r="E74" s="136"/>
      <c r="F74" s="136"/>
      <c r="G74" s="136"/>
      <c r="H74" s="136"/>
      <c r="I74" s="136"/>
    </row>
    <row r="75" spans="1:9">
      <c r="A75" s="136"/>
      <c r="B75" s="136"/>
      <c r="C75" s="136"/>
      <c r="D75" s="136"/>
      <c r="E75" s="136"/>
      <c r="F75" s="136"/>
      <c r="G75" s="136"/>
      <c r="H75" s="136"/>
      <c r="I75" s="136"/>
    </row>
    <row r="76" spans="1:9">
      <c r="A76" s="136"/>
      <c r="B76" s="136"/>
      <c r="C76" s="136"/>
      <c r="D76" s="136"/>
      <c r="E76" s="136"/>
      <c r="F76" s="136"/>
      <c r="G76" s="136"/>
      <c r="H76" s="136"/>
      <c r="I76" s="136"/>
    </row>
    <row r="77" spans="1:9">
      <c r="A77" s="136"/>
      <c r="B77" s="136"/>
      <c r="C77" s="136"/>
      <c r="D77" s="136"/>
      <c r="E77" s="136"/>
      <c r="F77" s="136"/>
      <c r="G77" s="136"/>
      <c r="H77" s="136"/>
      <c r="I77" s="136"/>
    </row>
    <row r="78" spans="1:9">
      <c r="A78" s="136"/>
      <c r="B78" s="136"/>
      <c r="C78" s="136"/>
      <c r="D78" s="136"/>
      <c r="E78" s="136"/>
      <c r="F78" s="136"/>
      <c r="G78" s="136"/>
      <c r="H78" s="136"/>
      <c r="I78" s="136"/>
    </row>
    <row r="79" spans="1:9" ht="62.25" customHeight="1">
      <c r="A79" s="136"/>
      <c r="B79" s="136"/>
      <c r="C79" s="136"/>
      <c r="D79" s="136"/>
      <c r="E79" s="136"/>
      <c r="F79" s="136"/>
      <c r="G79" s="136"/>
      <c r="H79" s="136"/>
      <c r="I79" s="136"/>
    </row>
    <row r="80" spans="1:9" ht="15.75">
      <c r="A80" s="5"/>
      <c r="B80" s="5"/>
      <c r="C80" s="5"/>
      <c r="D80" s="5"/>
      <c r="E80" s="5"/>
      <c r="F80" s="5"/>
      <c r="G80" s="5"/>
      <c r="H80" s="5"/>
      <c r="I80" s="5"/>
    </row>
  </sheetData>
  <mergeCells count="2">
    <mergeCell ref="A1:I1"/>
    <mergeCell ref="A2:I79"/>
  </mergeCells>
  <pageMargins left="0.7" right="0.7" top="0.75" bottom="0.75" header="0.3" footer="0.3"/>
  <pageSetup paperSize="9" orientation="portrait" r:id="rId1"/>
  <rowBreaks count="1" manualBreakCount="1">
    <brk id="4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82"/>
  <sheetViews>
    <sheetView view="pageBreakPreview" zoomScaleNormal="100" zoomScaleSheetLayoutView="100" workbookViewId="0">
      <selection activeCell="Q10" sqref="Q10"/>
    </sheetView>
  </sheetViews>
  <sheetFormatPr defaultRowHeight="15"/>
  <cols>
    <col min="1" max="1" width="9.140625" style="9"/>
    <col min="2" max="2" width="45.28515625" style="79" customWidth="1"/>
    <col min="3" max="3" width="10.42578125" style="1" customWidth="1"/>
    <col min="4" max="4" width="16.140625" style="1" customWidth="1"/>
    <col min="5" max="5" width="13.42578125" style="1" customWidth="1"/>
    <col min="6" max="6" width="12.42578125" style="1" customWidth="1"/>
    <col min="7" max="7" width="12.5703125" style="1" bestFit="1" customWidth="1"/>
    <col min="8" max="12" width="9.140625" style="1"/>
    <col min="13" max="14" width="12.5703125" style="1" bestFit="1" customWidth="1"/>
    <col min="15" max="15" width="13" style="1" customWidth="1"/>
    <col min="16" max="16" width="9.140625" style="1"/>
    <col min="17" max="17" width="24" style="1" customWidth="1"/>
    <col min="18" max="18" width="12.85546875" style="1" customWidth="1"/>
    <col min="19" max="19" width="17.42578125" style="1" customWidth="1"/>
    <col min="20" max="16384" width="9.140625" style="1"/>
  </cols>
  <sheetData>
    <row r="1" spans="1:15">
      <c r="M1" s="123" t="s">
        <v>466</v>
      </c>
      <c r="N1" s="123"/>
      <c r="O1" s="123"/>
    </row>
    <row r="2" spans="1:15">
      <c r="M2" s="123" t="s">
        <v>394</v>
      </c>
      <c r="N2" s="123"/>
      <c r="O2" s="123"/>
    </row>
    <row r="3" spans="1:15">
      <c r="M3" s="123" t="s">
        <v>395</v>
      </c>
      <c r="N3" s="123"/>
      <c r="O3" s="123"/>
    </row>
    <row r="4" spans="1:15">
      <c r="M4" s="123" t="s">
        <v>455</v>
      </c>
      <c r="N4" s="123"/>
      <c r="O4" s="123"/>
    </row>
    <row r="5" spans="1:15" ht="15" customHeight="1">
      <c r="A5" s="179" t="s">
        <v>452</v>
      </c>
      <c r="B5" s="179"/>
      <c r="C5" s="179"/>
      <c r="D5" s="179"/>
      <c r="E5" s="179"/>
      <c r="F5" s="179"/>
      <c r="G5" s="179"/>
      <c r="H5" s="179"/>
      <c r="I5" s="179"/>
      <c r="J5" s="179"/>
      <c r="K5" s="179"/>
      <c r="L5" s="179"/>
      <c r="M5" s="179"/>
      <c r="N5" s="179"/>
      <c r="O5" s="179"/>
    </row>
    <row r="6" spans="1:15" ht="33" customHeight="1">
      <c r="A6" s="137" t="s">
        <v>19</v>
      </c>
      <c r="B6" s="140" t="s">
        <v>22</v>
      </c>
      <c r="C6" s="140" t="s">
        <v>23</v>
      </c>
      <c r="D6" s="140" t="s">
        <v>6</v>
      </c>
      <c r="E6" s="140" t="s">
        <v>28</v>
      </c>
      <c r="F6" s="181" t="s">
        <v>24</v>
      </c>
      <c r="G6" s="182"/>
      <c r="H6" s="182"/>
      <c r="I6" s="182"/>
      <c r="J6" s="182"/>
      <c r="K6" s="182"/>
      <c r="L6" s="182"/>
      <c r="M6" s="182"/>
      <c r="N6" s="182"/>
      <c r="O6" s="174" t="s">
        <v>25</v>
      </c>
    </row>
    <row r="7" spans="1:15">
      <c r="A7" s="137"/>
      <c r="B7" s="140"/>
      <c r="C7" s="140"/>
      <c r="D7" s="140"/>
      <c r="E7" s="140"/>
      <c r="F7" s="32">
        <v>2023</v>
      </c>
      <c r="G7" s="23">
        <v>2024</v>
      </c>
      <c r="H7" s="159">
        <v>2025</v>
      </c>
      <c r="I7" s="159"/>
      <c r="J7" s="159"/>
      <c r="K7" s="159"/>
      <c r="L7" s="159"/>
      <c r="M7" s="32" t="s">
        <v>65</v>
      </c>
      <c r="N7" s="32" t="s">
        <v>66</v>
      </c>
      <c r="O7" s="174"/>
    </row>
    <row r="8" spans="1:15">
      <c r="A8" s="22">
        <v>1</v>
      </c>
      <c r="B8" s="65">
        <v>2</v>
      </c>
      <c r="C8" s="20">
        <v>3</v>
      </c>
      <c r="D8" s="20">
        <v>4</v>
      </c>
      <c r="E8" s="20">
        <v>5</v>
      </c>
      <c r="F8" s="29">
        <v>6</v>
      </c>
      <c r="G8" s="20">
        <v>7</v>
      </c>
      <c r="H8" s="180">
        <v>8</v>
      </c>
      <c r="I8" s="180"/>
      <c r="J8" s="180"/>
      <c r="K8" s="180"/>
      <c r="L8" s="180"/>
      <c r="M8" s="20">
        <v>9</v>
      </c>
      <c r="N8" s="20">
        <v>10</v>
      </c>
      <c r="O8" s="20">
        <v>11</v>
      </c>
    </row>
    <row r="9" spans="1:15">
      <c r="A9" s="137" t="s">
        <v>506</v>
      </c>
      <c r="B9" s="141" t="s">
        <v>33</v>
      </c>
      <c r="C9" s="140"/>
      <c r="D9" s="24" t="s">
        <v>20</v>
      </c>
      <c r="E9" s="72">
        <f>E10+E11+E12+E13</f>
        <v>12758689.280850001</v>
      </c>
      <c r="F9" s="72">
        <f t="shared" ref="F9:G9" si="0">F10+F11+F12+F13</f>
        <v>2371988.3081400003</v>
      </c>
      <c r="G9" s="72">
        <f t="shared" si="0"/>
        <v>2576862.2901000003</v>
      </c>
      <c r="H9" s="142">
        <f>H10+H11+H12+H13</f>
        <v>2678054.84981</v>
      </c>
      <c r="I9" s="142"/>
      <c r="J9" s="142"/>
      <c r="K9" s="142"/>
      <c r="L9" s="142"/>
      <c r="M9" s="72">
        <f t="shared" ref="M9:N9" si="1">M10+M11+M12+M13</f>
        <v>2562990.86993</v>
      </c>
      <c r="N9" s="72">
        <f t="shared" si="1"/>
        <v>2568792.9628699999</v>
      </c>
      <c r="O9" s="138"/>
    </row>
    <row r="10" spans="1:15" ht="22.5">
      <c r="A10" s="137"/>
      <c r="B10" s="141"/>
      <c r="C10" s="140"/>
      <c r="D10" s="24" t="s">
        <v>26</v>
      </c>
      <c r="E10" s="72">
        <f>F10+G10+H10+M10+N10</f>
        <v>9040082</v>
      </c>
      <c r="F10" s="72">
        <f>F15+F23+F31+F39+F47+F55+F63+F79+F87+F95+F103+F111+F119+F127+F135+F143+F151+F159+F167+F175+F183+F71</f>
        <v>1587180</v>
      </c>
      <c r="G10" s="72">
        <f>G15+G23+G31+G39+G47+G55+G63+G79+G87+G95+G103+G111+G119+G127+G135+G143+G151+G159+G167+G175+G183+G71</f>
        <v>1688732</v>
      </c>
      <c r="H10" s="142">
        <f>H15+H23+H31+H39+H47+H55+H63+H79+H87+H95+H103+H111+H119+H127+H135+H143+H151+H159+H167+H175+H183+H71</f>
        <v>2004048</v>
      </c>
      <c r="I10" s="142"/>
      <c r="J10" s="142"/>
      <c r="K10" s="142"/>
      <c r="L10" s="142"/>
      <c r="M10" s="72">
        <f t="shared" ref="M10:N13" si="2">M15+M23+M31+M39+M47+M55+M63+M79+M87+M95+M103+M111+M119+M127+M135+M143+M151+M159+M167+M175+M183+M71</f>
        <v>1880061</v>
      </c>
      <c r="N10" s="72">
        <f t="shared" si="2"/>
        <v>1880061</v>
      </c>
      <c r="O10" s="138"/>
    </row>
    <row r="11" spans="1:15" ht="33.75">
      <c r="A11" s="137"/>
      <c r="B11" s="141"/>
      <c r="C11" s="140"/>
      <c r="D11" s="24" t="s">
        <v>1</v>
      </c>
      <c r="E11" s="72">
        <f t="shared" ref="E11:E13" si="3">F11+G11+H11+M11+N11</f>
        <v>70879.56</v>
      </c>
      <c r="F11" s="72">
        <f t="shared" ref="F11:G13" si="4">F16+F24+F32+F40+F48+F56+F64+F80+F88+F96+F104+F112+F120+F128+F136+F144+F152+F160+F168+F176+F184+F72</f>
        <v>34945</v>
      </c>
      <c r="G11" s="72">
        <f t="shared" si="4"/>
        <v>35934.559999999998</v>
      </c>
      <c r="H11" s="142">
        <f t="shared" ref="H11:H13" si="5">H16+H24+H32+H40+H48+H56+H64+H80+H88+H96+H104+H112+H120+H128+H136+H144+H152+H160+H168+H176+H184+H72</f>
        <v>0</v>
      </c>
      <c r="I11" s="142"/>
      <c r="J11" s="142"/>
      <c r="K11" s="142"/>
      <c r="L11" s="142"/>
      <c r="M11" s="72">
        <f t="shared" si="2"/>
        <v>0</v>
      </c>
      <c r="N11" s="72">
        <f t="shared" si="2"/>
        <v>0</v>
      </c>
      <c r="O11" s="138"/>
    </row>
    <row r="12" spans="1:15" ht="33.75">
      <c r="A12" s="137"/>
      <c r="B12" s="141"/>
      <c r="C12" s="140"/>
      <c r="D12" s="24" t="s">
        <v>21</v>
      </c>
      <c r="E12" s="72">
        <f t="shared" si="3"/>
        <v>3164399.6062699999</v>
      </c>
      <c r="F12" s="72">
        <f t="shared" si="4"/>
        <v>503670.16814000002</v>
      </c>
      <c r="G12" s="72">
        <f t="shared" si="4"/>
        <v>615060.75552000012</v>
      </c>
      <c r="H12" s="142">
        <f t="shared" si="5"/>
        <v>674006.84981000004</v>
      </c>
      <c r="I12" s="142"/>
      <c r="J12" s="142"/>
      <c r="K12" s="142"/>
      <c r="L12" s="142"/>
      <c r="M12" s="72">
        <f t="shared" si="2"/>
        <v>682929.86992999993</v>
      </c>
      <c r="N12" s="72">
        <f t="shared" si="2"/>
        <v>688731.96287000005</v>
      </c>
      <c r="O12" s="138"/>
    </row>
    <row r="13" spans="1:15" ht="24.75" customHeight="1">
      <c r="A13" s="137"/>
      <c r="B13" s="141"/>
      <c r="C13" s="140"/>
      <c r="D13" s="24" t="s">
        <v>2</v>
      </c>
      <c r="E13" s="72">
        <f t="shared" si="3"/>
        <v>483328.11458000005</v>
      </c>
      <c r="F13" s="72">
        <f t="shared" si="4"/>
        <v>246193.14</v>
      </c>
      <c r="G13" s="72">
        <f t="shared" si="4"/>
        <v>237134.97458000001</v>
      </c>
      <c r="H13" s="142">
        <f t="shared" si="5"/>
        <v>0</v>
      </c>
      <c r="I13" s="142"/>
      <c r="J13" s="142"/>
      <c r="K13" s="142"/>
      <c r="L13" s="142"/>
      <c r="M13" s="72">
        <f t="shared" si="2"/>
        <v>0</v>
      </c>
      <c r="N13" s="72">
        <f t="shared" si="2"/>
        <v>0</v>
      </c>
      <c r="O13" s="138"/>
    </row>
    <row r="14" spans="1:15" ht="24.75" hidden="1" customHeight="1">
      <c r="A14" s="137" t="s">
        <v>7</v>
      </c>
      <c r="B14" s="141" t="s">
        <v>407</v>
      </c>
      <c r="C14" s="140"/>
      <c r="D14" s="24" t="s">
        <v>20</v>
      </c>
      <c r="E14" s="72">
        <f>E15+E16+E17+E18</f>
        <v>0</v>
      </c>
      <c r="F14" s="72">
        <f t="shared" ref="F14" si="6">F15+F16+F17+F18</f>
        <v>0</v>
      </c>
      <c r="G14" s="72">
        <f t="shared" ref="G14" si="7">G15+G16+G17+G18</f>
        <v>0</v>
      </c>
      <c r="H14" s="142">
        <f>H15+H16+H17+H18</f>
        <v>0</v>
      </c>
      <c r="I14" s="142"/>
      <c r="J14" s="142"/>
      <c r="K14" s="142"/>
      <c r="L14" s="142"/>
      <c r="M14" s="72">
        <f t="shared" ref="M14" si="8">M15+M16+M17+M18</f>
        <v>0</v>
      </c>
      <c r="N14" s="72">
        <f t="shared" ref="N14" si="9">N15+N16+N17+N18</f>
        <v>0</v>
      </c>
      <c r="O14" s="171" t="s">
        <v>411</v>
      </c>
    </row>
    <row r="15" spans="1:15" ht="24.75" hidden="1" customHeight="1">
      <c r="A15" s="137"/>
      <c r="B15" s="141"/>
      <c r="C15" s="140"/>
      <c r="D15" s="24" t="s">
        <v>26</v>
      </c>
      <c r="E15" s="72">
        <f>F15+G15+H15+M15+N15</f>
        <v>0</v>
      </c>
      <c r="F15" s="72">
        <v>0</v>
      </c>
      <c r="G15" s="72">
        <v>0</v>
      </c>
      <c r="H15" s="142">
        <v>0</v>
      </c>
      <c r="I15" s="142"/>
      <c r="J15" s="142"/>
      <c r="K15" s="142"/>
      <c r="L15" s="142"/>
      <c r="M15" s="72">
        <v>0</v>
      </c>
      <c r="N15" s="72">
        <v>0</v>
      </c>
      <c r="O15" s="172"/>
    </row>
    <row r="16" spans="1:15" ht="24.75" hidden="1" customHeight="1">
      <c r="A16" s="137"/>
      <c r="B16" s="141"/>
      <c r="C16" s="140"/>
      <c r="D16" s="24" t="s">
        <v>1</v>
      </c>
      <c r="E16" s="72">
        <f t="shared" ref="E16:E18" si="10">F16+G16+H16+M16+N16</f>
        <v>0</v>
      </c>
      <c r="F16" s="72">
        <v>0</v>
      </c>
      <c r="G16" s="72">
        <v>0</v>
      </c>
      <c r="H16" s="142">
        <v>0</v>
      </c>
      <c r="I16" s="142"/>
      <c r="J16" s="142"/>
      <c r="K16" s="142"/>
      <c r="L16" s="142"/>
      <c r="M16" s="72">
        <v>0</v>
      </c>
      <c r="N16" s="72">
        <v>0</v>
      </c>
      <c r="O16" s="172"/>
    </row>
    <row r="17" spans="1:15" ht="24.75" hidden="1" customHeight="1">
      <c r="A17" s="137"/>
      <c r="B17" s="141"/>
      <c r="C17" s="140"/>
      <c r="D17" s="24" t="s">
        <v>21</v>
      </c>
      <c r="E17" s="72">
        <f t="shared" si="10"/>
        <v>0</v>
      </c>
      <c r="F17" s="72">
        <v>0</v>
      </c>
      <c r="G17" s="72">
        <v>0</v>
      </c>
      <c r="H17" s="142">
        <v>0</v>
      </c>
      <c r="I17" s="142"/>
      <c r="J17" s="142"/>
      <c r="K17" s="142"/>
      <c r="L17" s="142"/>
      <c r="M17" s="72">
        <v>0</v>
      </c>
      <c r="N17" s="72">
        <v>0</v>
      </c>
      <c r="O17" s="172"/>
    </row>
    <row r="18" spans="1:15" ht="24.75" hidden="1" customHeight="1">
      <c r="A18" s="137"/>
      <c r="B18" s="141"/>
      <c r="C18" s="140"/>
      <c r="D18" s="24" t="s">
        <v>2</v>
      </c>
      <c r="E18" s="72">
        <f t="shared" si="10"/>
        <v>0</v>
      </c>
      <c r="F18" s="72">
        <v>0</v>
      </c>
      <c r="G18" s="72">
        <v>0</v>
      </c>
      <c r="H18" s="142">
        <v>0</v>
      </c>
      <c r="I18" s="142"/>
      <c r="J18" s="142"/>
      <c r="K18" s="142"/>
      <c r="L18" s="142"/>
      <c r="M18" s="72">
        <v>0</v>
      </c>
      <c r="N18" s="72">
        <v>0</v>
      </c>
      <c r="O18" s="172"/>
    </row>
    <row r="19" spans="1:15" ht="24.75" hidden="1" customHeight="1">
      <c r="A19" s="137"/>
      <c r="B19" s="139" t="s">
        <v>408</v>
      </c>
      <c r="C19" s="137"/>
      <c r="D19" s="137"/>
      <c r="E19" s="138" t="s">
        <v>63</v>
      </c>
      <c r="F19" s="138" t="s">
        <v>64</v>
      </c>
      <c r="G19" s="138" t="s">
        <v>212</v>
      </c>
      <c r="H19" s="138" t="s">
        <v>3</v>
      </c>
      <c r="I19" s="140" t="s">
        <v>163</v>
      </c>
      <c r="J19" s="140"/>
      <c r="K19" s="140"/>
      <c r="L19" s="140"/>
      <c r="M19" s="138" t="s">
        <v>65</v>
      </c>
      <c r="N19" s="138" t="s">
        <v>66</v>
      </c>
      <c r="O19" s="172"/>
    </row>
    <row r="20" spans="1:15" ht="24.75" hidden="1" customHeight="1">
      <c r="A20" s="137"/>
      <c r="B20" s="139"/>
      <c r="C20" s="137"/>
      <c r="D20" s="137"/>
      <c r="E20" s="138"/>
      <c r="F20" s="138"/>
      <c r="G20" s="138"/>
      <c r="H20" s="138"/>
      <c r="I20" s="19" t="s">
        <v>159</v>
      </c>
      <c r="J20" s="19" t="s">
        <v>160</v>
      </c>
      <c r="K20" s="19" t="s">
        <v>161</v>
      </c>
      <c r="L20" s="19" t="s">
        <v>162</v>
      </c>
      <c r="M20" s="138"/>
      <c r="N20" s="138"/>
      <c r="O20" s="172"/>
    </row>
    <row r="21" spans="1:15" ht="24.75" hidden="1" customHeight="1">
      <c r="A21" s="137"/>
      <c r="B21" s="139"/>
      <c r="C21" s="137"/>
      <c r="D21" s="137"/>
      <c r="E21" s="21" t="s">
        <v>428</v>
      </c>
      <c r="F21" s="31" t="s">
        <v>428</v>
      </c>
      <c r="G21" s="21" t="s">
        <v>428</v>
      </c>
      <c r="H21" s="21" t="s">
        <v>428</v>
      </c>
      <c r="I21" s="21" t="s">
        <v>428</v>
      </c>
      <c r="J21" s="21" t="s">
        <v>428</v>
      </c>
      <c r="K21" s="21" t="s">
        <v>428</v>
      </c>
      <c r="L21" s="21" t="s">
        <v>428</v>
      </c>
      <c r="M21" s="21" t="s">
        <v>428</v>
      </c>
      <c r="N21" s="21" t="s">
        <v>428</v>
      </c>
      <c r="O21" s="173"/>
    </row>
    <row r="22" spans="1:15" ht="24.75" hidden="1" customHeight="1">
      <c r="A22" s="137" t="s">
        <v>8</v>
      </c>
      <c r="B22" s="141" t="s">
        <v>101</v>
      </c>
      <c r="C22" s="140"/>
      <c r="D22" s="24" t="s">
        <v>20</v>
      </c>
      <c r="E22" s="72">
        <f>E23+E24+E25+E26</f>
        <v>0</v>
      </c>
      <c r="F22" s="72">
        <f t="shared" ref="F22" si="11">F23+F24+F25+F26</f>
        <v>0</v>
      </c>
      <c r="G22" s="72">
        <f t="shared" ref="G22" si="12">G23+G24+G25+G26</f>
        <v>0</v>
      </c>
      <c r="H22" s="142">
        <f>H23+H24+H25+H26</f>
        <v>0</v>
      </c>
      <c r="I22" s="142"/>
      <c r="J22" s="142"/>
      <c r="K22" s="142"/>
      <c r="L22" s="142"/>
      <c r="M22" s="72">
        <f>M23+M24+M25+M26</f>
        <v>0</v>
      </c>
      <c r="N22" s="72">
        <f t="shared" ref="N22" si="13">N23+N24+N25+N26</f>
        <v>0</v>
      </c>
      <c r="O22" s="171" t="s">
        <v>411</v>
      </c>
    </row>
    <row r="23" spans="1:15" ht="24.75" hidden="1" customHeight="1">
      <c r="A23" s="137"/>
      <c r="B23" s="141"/>
      <c r="C23" s="140"/>
      <c r="D23" s="24" t="s">
        <v>26</v>
      </c>
      <c r="E23" s="72">
        <f>F23+G23+H23+M23+N23</f>
        <v>0</v>
      </c>
      <c r="F23" s="72">
        <v>0</v>
      </c>
      <c r="G23" s="72">
        <v>0</v>
      </c>
      <c r="H23" s="142">
        <v>0</v>
      </c>
      <c r="I23" s="142"/>
      <c r="J23" s="142"/>
      <c r="K23" s="142"/>
      <c r="L23" s="142"/>
      <c r="M23" s="72">
        <v>0</v>
      </c>
      <c r="N23" s="72">
        <v>0</v>
      </c>
      <c r="O23" s="172"/>
    </row>
    <row r="24" spans="1:15" ht="24.75" hidden="1" customHeight="1">
      <c r="A24" s="137"/>
      <c r="B24" s="141"/>
      <c r="C24" s="140"/>
      <c r="D24" s="24" t="s">
        <v>1</v>
      </c>
      <c r="E24" s="72">
        <f t="shared" ref="E24:E26" si="14">F24+G24+H24+M24+N24</f>
        <v>0</v>
      </c>
      <c r="F24" s="72">
        <v>0</v>
      </c>
      <c r="G24" s="72">
        <v>0</v>
      </c>
      <c r="H24" s="142">
        <v>0</v>
      </c>
      <c r="I24" s="142"/>
      <c r="J24" s="142"/>
      <c r="K24" s="142"/>
      <c r="L24" s="142"/>
      <c r="M24" s="72">
        <v>0</v>
      </c>
      <c r="N24" s="72">
        <v>0</v>
      </c>
      <c r="O24" s="172"/>
    </row>
    <row r="25" spans="1:15" ht="24.75" hidden="1" customHeight="1">
      <c r="A25" s="137"/>
      <c r="B25" s="141"/>
      <c r="C25" s="140"/>
      <c r="D25" s="24" t="s">
        <v>21</v>
      </c>
      <c r="E25" s="72">
        <f t="shared" si="14"/>
        <v>0</v>
      </c>
      <c r="F25" s="72">
        <v>0</v>
      </c>
      <c r="G25" s="72">
        <v>0</v>
      </c>
      <c r="H25" s="142">
        <v>0</v>
      </c>
      <c r="I25" s="142"/>
      <c r="J25" s="142"/>
      <c r="K25" s="142"/>
      <c r="L25" s="142"/>
      <c r="M25" s="72">
        <v>0</v>
      </c>
      <c r="N25" s="72">
        <v>0</v>
      </c>
      <c r="O25" s="172"/>
    </row>
    <row r="26" spans="1:15" ht="24.75" hidden="1" customHeight="1">
      <c r="A26" s="137"/>
      <c r="B26" s="141"/>
      <c r="C26" s="140"/>
      <c r="D26" s="24" t="s">
        <v>2</v>
      </c>
      <c r="E26" s="72">
        <f t="shared" si="14"/>
        <v>0</v>
      </c>
      <c r="F26" s="72">
        <v>0</v>
      </c>
      <c r="G26" s="72">
        <v>0</v>
      </c>
      <c r="H26" s="142">
        <v>0</v>
      </c>
      <c r="I26" s="142"/>
      <c r="J26" s="142"/>
      <c r="K26" s="142"/>
      <c r="L26" s="142"/>
      <c r="M26" s="72">
        <v>0</v>
      </c>
      <c r="N26" s="72">
        <v>0</v>
      </c>
      <c r="O26" s="172"/>
    </row>
    <row r="27" spans="1:15" ht="24.75" hidden="1" customHeight="1">
      <c r="A27" s="137"/>
      <c r="B27" s="139" t="s">
        <v>408</v>
      </c>
      <c r="C27" s="137"/>
      <c r="D27" s="137"/>
      <c r="E27" s="138" t="s">
        <v>63</v>
      </c>
      <c r="F27" s="138" t="s">
        <v>64</v>
      </c>
      <c r="G27" s="138" t="s">
        <v>212</v>
      </c>
      <c r="H27" s="138" t="s">
        <v>3</v>
      </c>
      <c r="I27" s="140" t="s">
        <v>163</v>
      </c>
      <c r="J27" s="140"/>
      <c r="K27" s="140"/>
      <c r="L27" s="140"/>
      <c r="M27" s="138" t="s">
        <v>65</v>
      </c>
      <c r="N27" s="138" t="s">
        <v>66</v>
      </c>
      <c r="O27" s="172"/>
    </row>
    <row r="28" spans="1:15" ht="24.75" hidden="1" customHeight="1">
      <c r="A28" s="137"/>
      <c r="B28" s="139"/>
      <c r="C28" s="137"/>
      <c r="D28" s="137"/>
      <c r="E28" s="138"/>
      <c r="F28" s="138"/>
      <c r="G28" s="138"/>
      <c r="H28" s="138"/>
      <c r="I28" s="30" t="s">
        <v>159</v>
      </c>
      <c r="J28" s="30" t="s">
        <v>160</v>
      </c>
      <c r="K28" s="30" t="s">
        <v>161</v>
      </c>
      <c r="L28" s="30" t="s">
        <v>162</v>
      </c>
      <c r="M28" s="138"/>
      <c r="N28" s="138"/>
      <c r="O28" s="172"/>
    </row>
    <row r="29" spans="1:15" ht="24.75" hidden="1" customHeight="1">
      <c r="A29" s="137"/>
      <c r="B29" s="139"/>
      <c r="C29" s="137"/>
      <c r="D29" s="137"/>
      <c r="E29" s="67">
        <v>0</v>
      </c>
      <c r="F29" s="67">
        <v>0</v>
      </c>
      <c r="G29" s="67">
        <v>0</v>
      </c>
      <c r="H29" s="67">
        <v>0</v>
      </c>
      <c r="I29" s="67">
        <v>0</v>
      </c>
      <c r="J29" s="67">
        <v>0</v>
      </c>
      <c r="K29" s="67">
        <v>0</v>
      </c>
      <c r="L29" s="67">
        <v>0</v>
      </c>
      <c r="M29" s="67">
        <v>0</v>
      </c>
      <c r="N29" s="67">
        <v>0</v>
      </c>
      <c r="O29" s="173"/>
    </row>
    <row r="30" spans="1:15" ht="15" hidden="1" customHeight="1">
      <c r="A30" s="137" t="s">
        <v>9</v>
      </c>
      <c r="B30" s="141" t="s">
        <v>146</v>
      </c>
      <c r="C30" s="140"/>
      <c r="D30" s="24" t="s">
        <v>20</v>
      </c>
      <c r="E30" s="72">
        <f>E31+E32+E33+E34</f>
        <v>0</v>
      </c>
      <c r="F30" s="72">
        <f t="shared" ref="F30" si="15">F31+F32+F33+F34</f>
        <v>0</v>
      </c>
      <c r="G30" s="72">
        <f t="shared" ref="G30" si="16">G31+G32+G33+G34</f>
        <v>0</v>
      </c>
      <c r="H30" s="142">
        <f>H31+H32+H33+H34</f>
        <v>0</v>
      </c>
      <c r="I30" s="142"/>
      <c r="J30" s="142"/>
      <c r="K30" s="142"/>
      <c r="L30" s="142"/>
      <c r="M30" s="72">
        <f>M31+M32+M33+M34</f>
        <v>0</v>
      </c>
      <c r="N30" s="72">
        <f t="shared" ref="N30" si="17">N31+N32+N33+N34</f>
        <v>0</v>
      </c>
      <c r="O30" s="171" t="s">
        <v>411</v>
      </c>
    </row>
    <row r="31" spans="1:15" ht="24.75" hidden="1" customHeight="1">
      <c r="A31" s="137"/>
      <c r="B31" s="141"/>
      <c r="C31" s="140"/>
      <c r="D31" s="24" t="s">
        <v>26</v>
      </c>
      <c r="E31" s="72">
        <f>F31+G31+H31+M31+N31</f>
        <v>0</v>
      </c>
      <c r="F31" s="72">
        <v>0</v>
      </c>
      <c r="G31" s="72">
        <v>0</v>
      </c>
      <c r="H31" s="142">
        <v>0</v>
      </c>
      <c r="I31" s="142"/>
      <c r="J31" s="142"/>
      <c r="K31" s="142"/>
      <c r="L31" s="142"/>
      <c r="M31" s="72">
        <v>0</v>
      </c>
      <c r="N31" s="72">
        <v>0</v>
      </c>
      <c r="O31" s="172"/>
    </row>
    <row r="32" spans="1:15" ht="24.75" hidden="1" customHeight="1">
      <c r="A32" s="137"/>
      <c r="B32" s="141"/>
      <c r="C32" s="140"/>
      <c r="D32" s="24" t="s">
        <v>1</v>
      </c>
      <c r="E32" s="72">
        <f t="shared" ref="E32:E34" si="18">F32+G32+H32+M32+N32</f>
        <v>0</v>
      </c>
      <c r="F32" s="72">
        <v>0</v>
      </c>
      <c r="G32" s="72">
        <v>0</v>
      </c>
      <c r="H32" s="142">
        <v>0</v>
      </c>
      <c r="I32" s="142"/>
      <c r="J32" s="142"/>
      <c r="K32" s="142"/>
      <c r="L32" s="142"/>
      <c r="M32" s="72">
        <v>0</v>
      </c>
      <c r="N32" s="72">
        <v>0</v>
      </c>
      <c r="O32" s="172"/>
    </row>
    <row r="33" spans="1:15" ht="24.75" hidden="1" customHeight="1">
      <c r="A33" s="137"/>
      <c r="B33" s="141"/>
      <c r="C33" s="140"/>
      <c r="D33" s="24" t="s">
        <v>21</v>
      </c>
      <c r="E33" s="72">
        <f t="shared" si="18"/>
        <v>0</v>
      </c>
      <c r="F33" s="72">
        <v>0</v>
      </c>
      <c r="G33" s="72">
        <v>0</v>
      </c>
      <c r="H33" s="142">
        <v>0</v>
      </c>
      <c r="I33" s="142"/>
      <c r="J33" s="142"/>
      <c r="K33" s="142"/>
      <c r="L33" s="142"/>
      <c r="M33" s="72">
        <v>0</v>
      </c>
      <c r="N33" s="72">
        <v>0</v>
      </c>
      <c r="O33" s="172"/>
    </row>
    <row r="34" spans="1:15" ht="24.75" hidden="1" customHeight="1">
      <c r="A34" s="137"/>
      <c r="B34" s="141"/>
      <c r="C34" s="140"/>
      <c r="D34" s="24" t="s">
        <v>2</v>
      </c>
      <c r="E34" s="72">
        <f t="shared" si="18"/>
        <v>0</v>
      </c>
      <c r="F34" s="72">
        <v>0</v>
      </c>
      <c r="G34" s="72">
        <v>0</v>
      </c>
      <c r="H34" s="142">
        <v>0</v>
      </c>
      <c r="I34" s="142"/>
      <c r="J34" s="142"/>
      <c r="K34" s="142"/>
      <c r="L34" s="142"/>
      <c r="M34" s="72">
        <v>0</v>
      </c>
      <c r="N34" s="72">
        <v>0</v>
      </c>
      <c r="O34" s="172"/>
    </row>
    <row r="35" spans="1:15" ht="24.75" hidden="1" customHeight="1">
      <c r="A35" s="137"/>
      <c r="B35" s="139" t="s">
        <v>408</v>
      </c>
      <c r="C35" s="137"/>
      <c r="D35" s="137"/>
      <c r="E35" s="138" t="s">
        <v>63</v>
      </c>
      <c r="F35" s="138" t="s">
        <v>64</v>
      </c>
      <c r="G35" s="138" t="s">
        <v>212</v>
      </c>
      <c r="H35" s="138" t="s">
        <v>3</v>
      </c>
      <c r="I35" s="140" t="s">
        <v>163</v>
      </c>
      <c r="J35" s="140"/>
      <c r="K35" s="140"/>
      <c r="L35" s="140"/>
      <c r="M35" s="138" t="s">
        <v>65</v>
      </c>
      <c r="N35" s="138" t="s">
        <v>66</v>
      </c>
      <c r="O35" s="172"/>
    </row>
    <row r="36" spans="1:15" ht="24.75" hidden="1" customHeight="1">
      <c r="A36" s="137"/>
      <c r="B36" s="139"/>
      <c r="C36" s="137"/>
      <c r="D36" s="137"/>
      <c r="E36" s="138"/>
      <c r="F36" s="138"/>
      <c r="G36" s="138"/>
      <c r="H36" s="138"/>
      <c r="I36" s="30" t="s">
        <v>159</v>
      </c>
      <c r="J36" s="30" t="s">
        <v>160</v>
      </c>
      <c r="K36" s="30" t="s">
        <v>161</v>
      </c>
      <c r="L36" s="30" t="s">
        <v>162</v>
      </c>
      <c r="M36" s="138"/>
      <c r="N36" s="138"/>
      <c r="O36" s="172"/>
    </row>
    <row r="37" spans="1:15" ht="24.75" hidden="1" customHeight="1">
      <c r="A37" s="137"/>
      <c r="B37" s="139"/>
      <c r="C37" s="137"/>
      <c r="D37" s="137"/>
      <c r="E37" s="67">
        <v>0</v>
      </c>
      <c r="F37" s="67">
        <v>0</v>
      </c>
      <c r="G37" s="67">
        <v>0</v>
      </c>
      <c r="H37" s="67">
        <v>0</v>
      </c>
      <c r="I37" s="67">
        <v>0</v>
      </c>
      <c r="J37" s="67">
        <v>0</v>
      </c>
      <c r="K37" s="67">
        <v>0</v>
      </c>
      <c r="L37" s="67">
        <v>0</v>
      </c>
      <c r="M37" s="67">
        <v>0</v>
      </c>
      <c r="N37" s="67">
        <v>0</v>
      </c>
      <c r="O37" s="173"/>
    </row>
    <row r="38" spans="1:15" ht="15" customHeight="1">
      <c r="A38" s="151" t="s">
        <v>507</v>
      </c>
      <c r="B38" s="141" t="s">
        <v>147</v>
      </c>
      <c r="C38" s="140"/>
      <c r="D38" s="24" t="s">
        <v>20</v>
      </c>
      <c r="E38" s="72">
        <f>E39+E40+E41+E42</f>
        <v>8531843</v>
      </c>
      <c r="F38" s="72">
        <f t="shared" ref="F38" si="19">F39+F40+F41+F42</f>
        <v>1573367</v>
      </c>
      <c r="G38" s="72">
        <f t="shared" ref="G38" si="20">G39+G40+G41+G42</f>
        <v>1669045</v>
      </c>
      <c r="H38" s="142">
        <f>H39+H40+H41+H42</f>
        <v>1865353</v>
      </c>
      <c r="I38" s="142"/>
      <c r="J38" s="142"/>
      <c r="K38" s="142"/>
      <c r="L38" s="142"/>
      <c r="M38" s="72">
        <f>M39+M40+M41+M42</f>
        <v>1712039</v>
      </c>
      <c r="N38" s="72">
        <f t="shared" ref="N38" si="21">N39+N40+N41+N42</f>
        <v>1712039</v>
      </c>
      <c r="O38" s="171" t="s">
        <v>411</v>
      </c>
    </row>
    <row r="39" spans="1:15" ht="22.5">
      <c r="A39" s="152"/>
      <c r="B39" s="141"/>
      <c r="C39" s="140"/>
      <c r="D39" s="24" t="s">
        <v>26</v>
      </c>
      <c r="E39" s="72">
        <f>F39+G39+H39+M39+N39</f>
        <v>8461328</v>
      </c>
      <c r="F39" s="72">
        <v>1538422</v>
      </c>
      <c r="G39" s="72">
        <v>1633475</v>
      </c>
      <c r="H39" s="142">
        <f>1712039+153314</f>
        <v>1865353</v>
      </c>
      <c r="I39" s="142"/>
      <c r="J39" s="142"/>
      <c r="K39" s="142"/>
      <c r="L39" s="142"/>
      <c r="M39" s="72">
        <v>1712039</v>
      </c>
      <c r="N39" s="72">
        <v>1712039</v>
      </c>
      <c r="O39" s="172"/>
    </row>
    <row r="40" spans="1:15" ht="33.75">
      <c r="A40" s="152"/>
      <c r="B40" s="141"/>
      <c r="C40" s="140"/>
      <c r="D40" s="24" t="s">
        <v>1</v>
      </c>
      <c r="E40" s="72">
        <f t="shared" ref="E40:E42" si="22">F40+G40+H40+M40+N40</f>
        <v>70515</v>
      </c>
      <c r="F40" s="72">
        <v>34945</v>
      </c>
      <c r="G40" s="72">
        <v>35570</v>
      </c>
      <c r="H40" s="142">
        <v>0</v>
      </c>
      <c r="I40" s="142"/>
      <c r="J40" s="142"/>
      <c r="K40" s="142"/>
      <c r="L40" s="142"/>
      <c r="M40" s="72">
        <v>0</v>
      </c>
      <c r="N40" s="72">
        <v>0</v>
      </c>
      <c r="O40" s="172"/>
    </row>
    <row r="41" spans="1:15" ht="33.75">
      <c r="A41" s="152"/>
      <c r="B41" s="141"/>
      <c r="C41" s="140"/>
      <c r="D41" s="24" t="s">
        <v>21</v>
      </c>
      <c r="E41" s="72">
        <f t="shared" si="22"/>
        <v>0</v>
      </c>
      <c r="F41" s="72">
        <v>0</v>
      </c>
      <c r="G41" s="72">
        <v>0</v>
      </c>
      <c r="H41" s="142">
        <v>0</v>
      </c>
      <c r="I41" s="142"/>
      <c r="J41" s="142"/>
      <c r="K41" s="142"/>
      <c r="L41" s="142"/>
      <c r="M41" s="72">
        <v>0</v>
      </c>
      <c r="N41" s="72">
        <v>0</v>
      </c>
      <c r="O41" s="172"/>
    </row>
    <row r="42" spans="1:15" ht="34.5" customHeight="1">
      <c r="A42" s="152"/>
      <c r="B42" s="141"/>
      <c r="C42" s="140"/>
      <c r="D42" s="24" t="s">
        <v>2</v>
      </c>
      <c r="E42" s="72">
        <f t="shared" si="22"/>
        <v>0</v>
      </c>
      <c r="F42" s="72">
        <v>0</v>
      </c>
      <c r="G42" s="72"/>
      <c r="H42" s="142">
        <v>0</v>
      </c>
      <c r="I42" s="142"/>
      <c r="J42" s="142"/>
      <c r="K42" s="142"/>
      <c r="L42" s="142"/>
      <c r="M42" s="72">
        <v>0</v>
      </c>
      <c r="N42" s="72">
        <v>0</v>
      </c>
      <c r="O42" s="172"/>
    </row>
    <row r="43" spans="1:15" ht="24" customHeight="1">
      <c r="A43" s="152"/>
      <c r="B43" s="141" t="s">
        <v>112</v>
      </c>
      <c r="C43" s="137"/>
      <c r="D43" s="137"/>
      <c r="E43" s="138" t="s">
        <v>63</v>
      </c>
      <c r="F43" s="138" t="s">
        <v>64</v>
      </c>
      <c r="G43" s="138" t="s">
        <v>212</v>
      </c>
      <c r="H43" s="138" t="s">
        <v>3</v>
      </c>
      <c r="I43" s="140" t="s">
        <v>163</v>
      </c>
      <c r="J43" s="140"/>
      <c r="K43" s="140"/>
      <c r="L43" s="140"/>
      <c r="M43" s="138" t="s">
        <v>65</v>
      </c>
      <c r="N43" s="138" t="s">
        <v>66</v>
      </c>
      <c r="O43" s="172"/>
    </row>
    <row r="44" spans="1:15" ht="25.5" customHeight="1">
      <c r="A44" s="152"/>
      <c r="B44" s="141"/>
      <c r="C44" s="137"/>
      <c r="D44" s="137"/>
      <c r="E44" s="138"/>
      <c r="F44" s="138"/>
      <c r="G44" s="138"/>
      <c r="H44" s="138"/>
      <c r="I44" s="30" t="s">
        <v>159</v>
      </c>
      <c r="J44" s="30" t="s">
        <v>160</v>
      </c>
      <c r="K44" s="30" t="s">
        <v>161</v>
      </c>
      <c r="L44" s="30" t="s">
        <v>162</v>
      </c>
      <c r="M44" s="138"/>
      <c r="N44" s="138"/>
      <c r="O44" s="172"/>
    </row>
    <row r="45" spans="1:15" ht="29.25" customHeight="1">
      <c r="A45" s="153"/>
      <c r="B45" s="141"/>
      <c r="C45" s="137"/>
      <c r="D45" s="137"/>
      <c r="E45" s="74">
        <v>100</v>
      </c>
      <c r="F45" s="74">
        <v>100</v>
      </c>
      <c r="G45" s="75">
        <v>100</v>
      </c>
      <c r="H45" s="75">
        <v>100</v>
      </c>
      <c r="I45" s="75">
        <v>100</v>
      </c>
      <c r="J45" s="75">
        <v>100</v>
      </c>
      <c r="K45" s="75">
        <v>100</v>
      </c>
      <c r="L45" s="74">
        <v>100</v>
      </c>
      <c r="M45" s="74">
        <v>100</v>
      </c>
      <c r="N45" s="74">
        <v>100</v>
      </c>
      <c r="O45" s="173"/>
    </row>
    <row r="46" spans="1:15" ht="15" customHeight="1">
      <c r="A46" s="151" t="s">
        <v>508</v>
      </c>
      <c r="B46" s="141" t="s">
        <v>201</v>
      </c>
      <c r="C46" s="140"/>
      <c r="D46" s="24" t="s">
        <v>20</v>
      </c>
      <c r="E46" s="72">
        <f>E47+E48+E49+E50</f>
        <v>120531</v>
      </c>
      <c r="F46" s="72">
        <f t="shared" ref="F46" si="23">F47+F48+F49+F50</f>
        <v>17755</v>
      </c>
      <c r="G46" s="72">
        <f t="shared" ref="G46" si="24">G47+G48+G49+G50</f>
        <v>24152</v>
      </c>
      <c r="H46" s="142">
        <f>H47+H48+H49+H50</f>
        <v>27982</v>
      </c>
      <c r="I46" s="142"/>
      <c r="J46" s="142"/>
      <c r="K46" s="142"/>
      <c r="L46" s="142"/>
      <c r="M46" s="72">
        <f>M47+M48+M49+M50</f>
        <v>25321</v>
      </c>
      <c r="N46" s="72">
        <f t="shared" ref="N46" si="25">N47+N48+N49+N50</f>
        <v>25321</v>
      </c>
      <c r="O46" s="171" t="s">
        <v>411</v>
      </c>
    </row>
    <row r="47" spans="1:15" ht="22.5">
      <c r="A47" s="152"/>
      <c r="B47" s="141"/>
      <c r="C47" s="140"/>
      <c r="D47" s="24" t="s">
        <v>26</v>
      </c>
      <c r="E47" s="72">
        <f>F47+G47+H47+M47+N47</f>
        <v>120531</v>
      </c>
      <c r="F47" s="72">
        <v>17755</v>
      </c>
      <c r="G47" s="72">
        <v>24152</v>
      </c>
      <c r="H47" s="142">
        <f>25321+2661</f>
        <v>27982</v>
      </c>
      <c r="I47" s="142"/>
      <c r="J47" s="142"/>
      <c r="K47" s="142"/>
      <c r="L47" s="142"/>
      <c r="M47" s="72">
        <v>25321</v>
      </c>
      <c r="N47" s="72">
        <v>25321</v>
      </c>
      <c r="O47" s="172"/>
    </row>
    <row r="48" spans="1:15" ht="33.75">
      <c r="A48" s="152"/>
      <c r="B48" s="141"/>
      <c r="C48" s="140"/>
      <c r="D48" s="24" t="s">
        <v>1</v>
      </c>
      <c r="E48" s="72">
        <f t="shared" ref="E48:E50" si="26">F48+G48+H48+M48+N48</f>
        <v>0</v>
      </c>
      <c r="F48" s="72">
        <v>0</v>
      </c>
      <c r="G48" s="72">
        <v>0</v>
      </c>
      <c r="H48" s="142">
        <v>0</v>
      </c>
      <c r="I48" s="142"/>
      <c r="J48" s="142"/>
      <c r="K48" s="142"/>
      <c r="L48" s="142"/>
      <c r="M48" s="72">
        <v>0</v>
      </c>
      <c r="N48" s="72">
        <v>0</v>
      </c>
      <c r="O48" s="172"/>
    </row>
    <row r="49" spans="1:15" ht="33.75">
      <c r="A49" s="152"/>
      <c r="B49" s="141"/>
      <c r="C49" s="140"/>
      <c r="D49" s="24" t="s">
        <v>21</v>
      </c>
      <c r="E49" s="72">
        <f t="shared" si="26"/>
        <v>0</v>
      </c>
      <c r="F49" s="72">
        <v>0</v>
      </c>
      <c r="G49" s="72">
        <v>0</v>
      </c>
      <c r="H49" s="142">
        <v>0</v>
      </c>
      <c r="I49" s="142"/>
      <c r="J49" s="142"/>
      <c r="K49" s="142"/>
      <c r="L49" s="142"/>
      <c r="M49" s="72">
        <v>0</v>
      </c>
      <c r="N49" s="72">
        <v>0</v>
      </c>
      <c r="O49" s="172"/>
    </row>
    <row r="50" spans="1:15" ht="22.5">
      <c r="A50" s="152"/>
      <c r="B50" s="141"/>
      <c r="C50" s="140"/>
      <c r="D50" s="24" t="s">
        <v>2</v>
      </c>
      <c r="E50" s="72">
        <f t="shared" si="26"/>
        <v>0</v>
      </c>
      <c r="F50" s="72">
        <v>0</v>
      </c>
      <c r="G50" s="72">
        <v>0</v>
      </c>
      <c r="H50" s="142">
        <v>0</v>
      </c>
      <c r="I50" s="142"/>
      <c r="J50" s="142"/>
      <c r="K50" s="142"/>
      <c r="L50" s="142"/>
      <c r="M50" s="72"/>
      <c r="N50" s="72">
        <v>0</v>
      </c>
      <c r="O50" s="172"/>
    </row>
    <row r="51" spans="1:15" ht="15" customHeight="1">
      <c r="A51" s="152"/>
      <c r="B51" s="141" t="s">
        <v>113</v>
      </c>
      <c r="C51" s="137"/>
      <c r="D51" s="137"/>
      <c r="E51" s="138" t="s">
        <v>63</v>
      </c>
      <c r="F51" s="138" t="s">
        <v>64</v>
      </c>
      <c r="G51" s="138" t="s">
        <v>212</v>
      </c>
      <c r="H51" s="138" t="s">
        <v>3</v>
      </c>
      <c r="I51" s="140" t="s">
        <v>163</v>
      </c>
      <c r="J51" s="140"/>
      <c r="K51" s="140"/>
      <c r="L51" s="140"/>
      <c r="M51" s="138" t="s">
        <v>65</v>
      </c>
      <c r="N51" s="138" t="s">
        <v>66</v>
      </c>
      <c r="O51" s="172"/>
    </row>
    <row r="52" spans="1:15" ht="22.5">
      <c r="A52" s="152"/>
      <c r="B52" s="141"/>
      <c r="C52" s="137"/>
      <c r="D52" s="137"/>
      <c r="E52" s="138"/>
      <c r="F52" s="138"/>
      <c r="G52" s="138"/>
      <c r="H52" s="138"/>
      <c r="I52" s="30" t="s">
        <v>159</v>
      </c>
      <c r="J52" s="30" t="s">
        <v>160</v>
      </c>
      <c r="K52" s="30" t="s">
        <v>161</v>
      </c>
      <c r="L52" s="30" t="s">
        <v>162</v>
      </c>
      <c r="M52" s="138"/>
      <c r="N52" s="138"/>
      <c r="O52" s="172"/>
    </row>
    <row r="53" spans="1:15" ht="33" customHeight="1">
      <c r="A53" s="153"/>
      <c r="B53" s="141"/>
      <c r="C53" s="137"/>
      <c r="D53" s="137"/>
      <c r="E53" s="74">
        <v>100</v>
      </c>
      <c r="F53" s="74">
        <v>100</v>
      </c>
      <c r="G53" s="75">
        <v>100</v>
      </c>
      <c r="H53" s="75">
        <v>100</v>
      </c>
      <c r="I53" s="75">
        <v>100</v>
      </c>
      <c r="J53" s="75">
        <v>100</v>
      </c>
      <c r="K53" s="75">
        <v>100</v>
      </c>
      <c r="L53" s="74">
        <v>100</v>
      </c>
      <c r="M53" s="74">
        <v>100</v>
      </c>
      <c r="N53" s="74">
        <v>100</v>
      </c>
      <c r="O53" s="173"/>
    </row>
    <row r="54" spans="1:15" ht="15" customHeight="1">
      <c r="A54" s="137" t="s">
        <v>509</v>
      </c>
      <c r="B54" s="141" t="s">
        <v>80</v>
      </c>
      <c r="C54" s="140"/>
      <c r="D54" s="24" t="s">
        <v>20</v>
      </c>
      <c r="E54" s="72">
        <f>E55+E56+E57+E58</f>
        <v>146312</v>
      </c>
      <c r="F54" s="72">
        <f t="shared" ref="F54" si="27">F55+F56+F57+F58</f>
        <v>31003</v>
      </c>
      <c r="G54" s="72">
        <f t="shared" ref="G54" si="28">G55+G56+G57+G58</f>
        <v>27805</v>
      </c>
      <c r="H54" s="142">
        <f>H55+H56+H57+H58</f>
        <v>29168</v>
      </c>
      <c r="I54" s="142"/>
      <c r="J54" s="142"/>
      <c r="K54" s="142"/>
      <c r="L54" s="142"/>
      <c r="M54" s="72">
        <f>M55+M56+M57+M58</f>
        <v>29168</v>
      </c>
      <c r="N54" s="72">
        <f t="shared" ref="N54" si="29">N55+N56+N57+N58</f>
        <v>29168</v>
      </c>
      <c r="O54" s="171" t="s">
        <v>411</v>
      </c>
    </row>
    <row r="55" spans="1:15" ht="22.5">
      <c r="A55" s="137"/>
      <c r="B55" s="141"/>
      <c r="C55" s="140"/>
      <c r="D55" s="24" t="s">
        <v>26</v>
      </c>
      <c r="E55" s="72">
        <f>F55+G55+H55+M55+N55</f>
        <v>146312</v>
      </c>
      <c r="F55" s="72">
        <v>31003</v>
      </c>
      <c r="G55" s="72">
        <v>27805</v>
      </c>
      <c r="H55" s="143">
        <v>29168</v>
      </c>
      <c r="I55" s="142"/>
      <c r="J55" s="142"/>
      <c r="K55" s="142"/>
      <c r="L55" s="142"/>
      <c r="M55" s="72">
        <v>29168</v>
      </c>
      <c r="N55" s="72">
        <v>29168</v>
      </c>
      <c r="O55" s="172"/>
    </row>
    <row r="56" spans="1:15" ht="33.75">
      <c r="A56" s="137"/>
      <c r="B56" s="141"/>
      <c r="C56" s="140"/>
      <c r="D56" s="24" t="s">
        <v>1</v>
      </c>
      <c r="E56" s="72">
        <f t="shared" ref="E56:E58" si="30">F56+G56+H56+M56+N56</f>
        <v>0</v>
      </c>
      <c r="F56" s="72">
        <v>0</v>
      </c>
      <c r="G56" s="72">
        <v>0</v>
      </c>
      <c r="H56" s="142">
        <v>0</v>
      </c>
      <c r="I56" s="142"/>
      <c r="J56" s="142"/>
      <c r="K56" s="142"/>
      <c r="L56" s="142"/>
      <c r="M56" s="72">
        <v>0</v>
      </c>
      <c r="N56" s="72">
        <v>0</v>
      </c>
      <c r="O56" s="172"/>
    </row>
    <row r="57" spans="1:15" ht="33.75">
      <c r="A57" s="137"/>
      <c r="B57" s="141"/>
      <c r="C57" s="140"/>
      <c r="D57" s="24" t="s">
        <v>21</v>
      </c>
      <c r="E57" s="72">
        <f t="shared" si="30"/>
        <v>0</v>
      </c>
      <c r="F57" s="72">
        <v>0</v>
      </c>
      <c r="G57" s="72">
        <v>0</v>
      </c>
      <c r="H57" s="142">
        <v>0</v>
      </c>
      <c r="I57" s="142"/>
      <c r="J57" s="142"/>
      <c r="K57" s="142"/>
      <c r="L57" s="142"/>
      <c r="M57" s="72">
        <v>0</v>
      </c>
      <c r="N57" s="72">
        <v>0</v>
      </c>
      <c r="O57" s="172"/>
    </row>
    <row r="58" spans="1:15" ht="22.5">
      <c r="A58" s="137"/>
      <c r="B58" s="141"/>
      <c r="C58" s="140"/>
      <c r="D58" s="24" t="s">
        <v>2</v>
      </c>
      <c r="E58" s="72">
        <f t="shared" si="30"/>
        <v>0</v>
      </c>
      <c r="F58" s="72">
        <v>0</v>
      </c>
      <c r="G58" s="72">
        <v>0</v>
      </c>
      <c r="H58" s="142">
        <v>0</v>
      </c>
      <c r="I58" s="142"/>
      <c r="J58" s="142"/>
      <c r="K58" s="142"/>
      <c r="L58" s="142"/>
      <c r="M58" s="72">
        <v>0</v>
      </c>
      <c r="N58" s="72">
        <v>0</v>
      </c>
      <c r="O58" s="172"/>
    </row>
    <row r="59" spans="1:15" ht="15" customHeight="1">
      <c r="A59" s="137"/>
      <c r="B59" s="139" t="s">
        <v>482</v>
      </c>
      <c r="C59" s="137"/>
      <c r="D59" s="137"/>
      <c r="E59" s="138" t="s">
        <v>63</v>
      </c>
      <c r="F59" s="138" t="s">
        <v>64</v>
      </c>
      <c r="G59" s="138" t="s">
        <v>212</v>
      </c>
      <c r="H59" s="138" t="s">
        <v>3</v>
      </c>
      <c r="I59" s="140" t="s">
        <v>163</v>
      </c>
      <c r="J59" s="140"/>
      <c r="K59" s="140"/>
      <c r="L59" s="140"/>
      <c r="M59" s="138" t="s">
        <v>65</v>
      </c>
      <c r="N59" s="138" t="s">
        <v>66</v>
      </c>
      <c r="O59" s="172"/>
    </row>
    <row r="60" spans="1:15" ht="22.5">
      <c r="A60" s="137"/>
      <c r="B60" s="139"/>
      <c r="C60" s="137"/>
      <c r="D60" s="137"/>
      <c r="E60" s="138"/>
      <c r="F60" s="138"/>
      <c r="G60" s="138"/>
      <c r="H60" s="138"/>
      <c r="I60" s="30" t="s">
        <v>159</v>
      </c>
      <c r="J60" s="30" t="s">
        <v>160</v>
      </c>
      <c r="K60" s="30" t="s">
        <v>161</v>
      </c>
      <c r="L60" s="30" t="s">
        <v>162</v>
      </c>
      <c r="M60" s="138"/>
      <c r="N60" s="138"/>
      <c r="O60" s="172"/>
    </row>
    <row r="61" spans="1:15" ht="30" customHeight="1">
      <c r="A61" s="137"/>
      <c r="B61" s="139"/>
      <c r="C61" s="137"/>
      <c r="D61" s="137"/>
      <c r="E61" s="74">
        <v>100</v>
      </c>
      <c r="F61" s="74">
        <v>100</v>
      </c>
      <c r="G61" s="75">
        <v>100</v>
      </c>
      <c r="H61" s="75">
        <v>100</v>
      </c>
      <c r="I61" s="75">
        <v>100</v>
      </c>
      <c r="J61" s="75">
        <v>100</v>
      </c>
      <c r="K61" s="75">
        <v>100</v>
      </c>
      <c r="L61" s="74">
        <v>100</v>
      </c>
      <c r="M61" s="74">
        <v>100</v>
      </c>
      <c r="N61" s="74">
        <v>100</v>
      </c>
      <c r="O61" s="173"/>
    </row>
    <row r="62" spans="1:15" ht="15" customHeight="1">
      <c r="A62" s="137" t="s">
        <v>510</v>
      </c>
      <c r="B62" s="154" t="s">
        <v>202</v>
      </c>
      <c r="C62" s="167"/>
      <c r="D62" s="24" t="s">
        <v>20</v>
      </c>
      <c r="E62" s="72">
        <f>E63+E64+E65+E66</f>
        <v>24534</v>
      </c>
      <c r="F62" s="72">
        <f t="shared" ref="F62" si="31">F63+F64+F65+F66</f>
        <v>0</v>
      </c>
      <c r="G62" s="72">
        <f t="shared" ref="G62" si="32">G63+G64+G65+G66</f>
        <v>3300</v>
      </c>
      <c r="H62" s="142">
        <f>H63+H64+H65+H66</f>
        <v>7484</v>
      </c>
      <c r="I62" s="142"/>
      <c r="J62" s="142"/>
      <c r="K62" s="142"/>
      <c r="L62" s="142"/>
      <c r="M62" s="72">
        <f>M63+M64+M65+M66</f>
        <v>6875</v>
      </c>
      <c r="N62" s="72">
        <f t="shared" ref="N62" si="33">N63+N64+N65+N66</f>
        <v>6875</v>
      </c>
      <c r="O62" s="171" t="s">
        <v>411</v>
      </c>
    </row>
    <row r="63" spans="1:15" ht="22.5">
      <c r="A63" s="137"/>
      <c r="B63" s="155"/>
      <c r="C63" s="168"/>
      <c r="D63" s="24" t="s">
        <v>26</v>
      </c>
      <c r="E63" s="72">
        <f>F63+G63+H63+M63+N63</f>
        <v>24534</v>
      </c>
      <c r="F63" s="72">
        <v>0</v>
      </c>
      <c r="G63" s="72">
        <v>3300</v>
      </c>
      <c r="H63" s="148">
        <f>6875+609</f>
        <v>7484</v>
      </c>
      <c r="I63" s="149"/>
      <c r="J63" s="149"/>
      <c r="K63" s="149"/>
      <c r="L63" s="150"/>
      <c r="M63" s="72">
        <v>6875</v>
      </c>
      <c r="N63" s="72">
        <v>6875</v>
      </c>
      <c r="O63" s="172"/>
    </row>
    <row r="64" spans="1:15" ht="33.75">
      <c r="A64" s="137"/>
      <c r="B64" s="155"/>
      <c r="C64" s="168"/>
      <c r="D64" s="24" t="s">
        <v>1</v>
      </c>
      <c r="E64" s="72">
        <f t="shared" ref="E64:E66" si="34">F64+G64+H64+M64+N64</f>
        <v>0</v>
      </c>
      <c r="F64" s="72">
        <v>0</v>
      </c>
      <c r="G64" s="72">
        <v>0</v>
      </c>
      <c r="H64" s="148">
        <v>0</v>
      </c>
      <c r="I64" s="149"/>
      <c r="J64" s="149"/>
      <c r="K64" s="149"/>
      <c r="L64" s="150"/>
      <c r="M64" s="72">
        <v>0</v>
      </c>
      <c r="N64" s="72">
        <v>0</v>
      </c>
      <c r="O64" s="172"/>
    </row>
    <row r="65" spans="1:15" ht="33.75">
      <c r="A65" s="137"/>
      <c r="B65" s="155"/>
      <c r="C65" s="168"/>
      <c r="D65" s="24" t="s">
        <v>21</v>
      </c>
      <c r="E65" s="72">
        <f t="shared" si="34"/>
        <v>0</v>
      </c>
      <c r="F65" s="72">
        <v>0</v>
      </c>
      <c r="G65" s="72">
        <v>0</v>
      </c>
      <c r="H65" s="148">
        <v>0</v>
      </c>
      <c r="I65" s="149"/>
      <c r="J65" s="149"/>
      <c r="K65" s="149"/>
      <c r="L65" s="150"/>
      <c r="M65" s="72">
        <v>0</v>
      </c>
      <c r="N65" s="72">
        <v>0</v>
      </c>
      <c r="O65" s="172"/>
    </row>
    <row r="66" spans="1:15" ht="22.5">
      <c r="A66" s="137"/>
      <c r="B66" s="156"/>
      <c r="C66" s="169"/>
      <c r="D66" s="24" t="s">
        <v>2</v>
      </c>
      <c r="E66" s="72">
        <f t="shared" si="34"/>
        <v>0</v>
      </c>
      <c r="F66" s="72">
        <v>0</v>
      </c>
      <c r="G66" s="72">
        <v>0</v>
      </c>
      <c r="H66" s="148">
        <v>0</v>
      </c>
      <c r="I66" s="149"/>
      <c r="J66" s="149"/>
      <c r="K66" s="149"/>
      <c r="L66" s="150"/>
      <c r="M66" s="72">
        <v>0</v>
      </c>
      <c r="N66" s="72">
        <v>0</v>
      </c>
      <c r="O66" s="172"/>
    </row>
    <row r="67" spans="1:15" ht="15" customHeight="1">
      <c r="A67" s="137"/>
      <c r="B67" s="139" t="s">
        <v>203</v>
      </c>
      <c r="C67" s="158"/>
      <c r="D67" s="137"/>
      <c r="E67" s="138" t="s">
        <v>63</v>
      </c>
      <c r="F67" s="138" t="s">
        <v>64</v>
      </c>
      <c r="G67" s="138" t="s">
        <v>212</v>
      </c>
      <c r="H67" s="138" t="s">
        <v>3</v>
      </c>
      <c r="I67" s="140" t="s">
        <v>163</v>
      </c>
      <c r="J67" s="140"/>
      <c r="K67" s="140"/>
      <c r="L67" s="140"/>
      <c r="M67" s="138" t="s">
        <v>65</v>
      </c>
      <c r="N67" s="138" t="s">
        <v>66</v>
      </c>
      <c r="O67" s="172"/>
    </row>
    <row r="68" spans="1:15" ht="22.5">
      <c r="A68" s="137"/>
      <c r="B68" s="139"/>
      <c r="C68" s="158"/>
      <c r="D68" s="137"/>
      <c r="E68" s="138"/>
      <c r="F68" s="138"/>
      <c r="G68" s="138"/>
      <c r="H68" s="138"/>
      <c r="I68" s="30" t="s">
        <v>159</v>
      </c>
      <c r="J68" s="30" t="s">
        <v>160</v>
      </c>
      <c r="K68" s="30" t="s">
        <v>161</v>
      </c>
      <c r="L68" s="30" t="s">
        <v>162</v>
      </c>
      <c r="M68" s="138"/>
      <c r="N68" s="138"/>
      <c r="O68" s="172"/>
    </row>
    <row r="69" spans="1:15" ht="27" customHeight="1">
      <c r="A69" s="137"/>
      <c r="B69" s="139"/>
      <c r="C69" s="158"/>
      <c r="D69" s="137"/>
      <c r="E69" s="74">
        <v>100</v>
      </c>
      <c r="F69" s="74">
        <v>0</v>
      </c>
      <c r="G69" s="75">
        <v>100</v>
      </c>
      <c r="H69" s="75">
        <v>100</v>
      </c>
      <c r="I69" s="75">
        <v>100</v>
      </c>
      <c r="J69" s="75">
        <v>100</v>
      </c>
      <c r="K69" s="75">
        <v>100</v>
      </c>
      <c r="L69" s="74">
        <v>100</v>
      </c>
      <c r="M69" s="74">
        <v>100</v>
      </c>
      <c r="N69" s="74">
        <v>100</v>
      </c>
      <c r="O69" s="173"/>
    </row>
    <row r="70" spans="1:15" ht="27" customHeight="1">
      <c r="A70" s="137" t="s">
        <v>511</v>
      </c>
      <c r="B70" s="141" t="s">
        <v>414</v>
      </c>
      <c r="C70" s="144"/>
      <c r="D70" s="68" t="s">
        <v>20</v>
      </c>
      <c r="E70" s="72">
        <f>E71+E72+E73+E74</f>
        <v>364.56</v>
      </c>
      <c r="F70" s="72">
        <f t="shared" ref="F70" si="35">F71+F72+F73+F74</f>
        <v>0</v>
      </c>
      <c r="G70" s="72">
        <f t="shared" ref="G70" si="36">G71+G72+G73+G74</f>
        <v>364.56</v>
      </c>
      <c r="H70" s="142">
        <f>H71+H72+H73+H74</f>
        <v>0</v>
      </c>
      <c r="I70" s="142"/>
      <c r="J70" s="142"/>
      <c r="K70" s="142"/>
      <c r="L70" s="142"/>
      <c r="M70" s="72">
        <f>M71+M72+M73+M74</f>
        <v>0</v>
      </c>
      <c r="N70" s="72">
        <f t="shared" ref="N70" si="37">N71+N72+N73+N74</f>
        <v>0</v>
      </c>
      <c r="O70" s="171" t="s">
        <v>411</v>
      </c>
    </row>
    <row r="71" spans="1:15" ht="27" customHeight="1">
      <c r="A71" s="137"/>
      <c r="B71" s="141"/>
      <c r="C71" s="145"/>
      <c r="D71" s="68" t="s">
        <v>26</v>
      </c>
      <c r="E71" s="72">
        <f>F71+G71+H71+M71+N71</f>
        <v>0</v>
      </c>
      <c r="F71" s="72">
        <v>0</v>
      </c>
      <c r="G71" s="72">
        <v>0</v>
      </c>
      <c r="H71" s="142">
        <v>0</v>
      </c>
      <c r="I71" s="142"/>
      <c r="J71" s="142"/>
      <c r="K71" s="142"/>
      <c r="L71" s="142"/>
      <c r="M71" s="72">
        <v>0</v>
      </c>
      <c r="N71" s="72">
        <v>0</v>
      </c>
      <c r="O71" s="172"/>
    </row>
    <row r="72" spans="1:15" ht="27" customHeight="1">
      <c r="A72" s="137"/>
      <c r="B72" s="141"/>
      <c r="C72" s="145"/>
      <c r="D72" s="68" t="s">
        <v>1</v>
      </c>
      <c r="E72" s="72">
        <f t="shared" ref="E72:E74" si="38">F72+G72+H72+M72+N72</f>
        <v>364.56</v>
      </c>
      <c r="F72" s="72">
        <v>0</v>
      </c>
      <c r="G72" s="72">
        <v>364.56</v>
      </c>
      <c r="H72" s="142">
        <v>0</v>
      </c>
      <c r="I72" s="142"/>
      <c r="J72" s="142"/>
      <c r="K72" s="142"/>
      <c r="L72" s="142"/>
      <c r="M72" s="72">
        <v>0</v>
      </c>
      <c r="N72" s="72">
        <v>0</v>
      </c>
      <c r="O72" s="172"/>
    </row>
    <row r="73" spans="1:15" ht="33.75" customHeight="1">
      <c r="A73" s="137"/>
      <c r="B73" s="141"/>
      <c r="C73" s="145"/>
      <c r="D73" s="68" t="s">
        <v>21</v>
      </c>
      <c r="E73" s="72">
        <f t="shared" si="38"/>
        <v>0</v>
      </c>
      <c r="F73" s="76">
        <v>0</v>
      </c>
      <c r="G73" s="72">
        <v>0</v>
      </c>
      <c r="H73" s="142">
        <v>0</v>
      </c>
      <c r="I73" s="142"/>
      <c r="J73" s="142"/>
      <c r="K73" s="142"/>
      <c r="L73" s="142"/>
      <c r="M73" s="72">
        <v>0</v>
      </c>
      <c r="N73" s="72">
        <v>0</v>
      </c>
      <c r="O73" s="172"/>
    </row>
    <row r="74" spans="1:15" ht="27" customHeight="1">
      <c r="A74" s="137"/>
      <c r="B74" s="141"/>
      <c r="C74" s="146"/>
      <c r="D74" s="68" t="s">
        <v>2</v>
      </c>
      <c r="E74" s="72">
        <f t="shared" si="38"/>
        <v>0</v>
      </c>
      <c r="F74" s="72">
        <v>0</v>
      </c>
      <c r="G74" s="72">
        <v>0</v>
      </c>
      <c r="H74" s="142">
        <v>0</v>
      </c>
      <c r="I74" s="142"/>
      <c r="J74" s="142"/>
      <c r="K74" s="142"/>
      <c r="L74" s="142"/>
      <c r="M74" s="72">
        <v>0</v>
      </c>
      <c r="N74" s="72">
        <v>0</v>
      </c>
      <c r="O74" s="172"/>
    </row>
    <row r="75" spans="1:15" ht="27" customHeight="1">
      <c r="A75" s="137"/>
      <c r="B75" s="139" t="s">
        <v>415</v>
      </c>
      <c r="C75" s="137"/>
      <c r="D75" s="137"/>
      <c r="E75" s="138" t="s">
        <v>63</v>
      </c>
      <c r="F75" s="138" t="s">
        <v>64</v>
      </c>
      <c r="G75" s="138" t="s">
        <v>212</v>
      </c>
      <c r="H75" s="138" t="s">
        <v>3</v>
      </c>
      <c r="I75" s="140" t="s">
        <v>163</v>
      </c>
      <c r="J75" s="140"/>
      <c r="K75" s="140"/>
      <c r="L75" s="140"/>
      <c r="M75" s="138" t="s">
        <v>65</v>
      </c>
      <c r="N75" s="138" t="s">
        <v>66</v>
      </c>
      <c r="O75" s="172"/>
    </row>
    <row r="76" spans="1:15" ht="27" customHeight="1">
      <c r="A76" s="137"/>
      <c r="B76" s="139"/>
      <c r="C76" s="137"/>
      <c r="D76" s="137"/>
      <c r="E76" s="138"/>
      <c r="F76" s="138"/>
      <c r="G76" s="138"/>
      <c r="H76" s="138"/>
      <c r="I76" s="66" t="s">
        <v>159</v>
      </c>
      <c r="J76" s="66" t="s">
        <v>160</v>
      </c>
      <c r="K76" s="66" t="s">
        <v>161</v>
      </c>
      <c r="L76" s="66" t="s">
        <v>162</v>
      </c>
      <c r="M76" s="138"/>
      <c r="N76" s="138"/>
      <c r="O76" s="172"/>
    </row>
    <row r="77" spans="1:15" ht="18" customHeight="1">
      <c r="A77" s="137"/>
      <c r="B77" s="139"/>
      <c r="C77" s="137"/>
      <c r="D77" s="137"/>
      <c r="E77" s="67">
        <v>14</v>
      </c>
      <c r="F77" s="67">
        <v>0</v>
      </c>
      <c r="G77" s="67">
        <v>14</v>
      </c>
      <c r="H77" s="67" t="s">
        <v>428</v>
      </c>
      <c r="I77" s="67" t="s">
        <v>428</v>
      </c>
      <c r="J77" s="67" t="s">
        <v>428</v>
      </c>
      <c r="K77" s="67" t="s">
        <v>428</v>
      </c>
      <c r="L77" s="67" t="s">
        <v>428</v>
      </c>
      <c r="M77" s="67" t="s">
        <v>428</v>
      </c>
      <c r="N77" s="67" t="s">
        <v>428</v>
      </c>
      <c r="O77" s="173"/>
    </row>
    <row r="78" spans="1:15" ht="28.5" customHeight="1">
      <c r="A78" s="137" t="s">
        <v>512</v>
      </c>
      <c r="B78" s="141" t="s">
        <v>170</v>
      </c>
      <c r="C78" s="144"/>
      <c r="D78" s="35" t="s">
        <v>20</v>
      </c>
      <c r="E78" s="72">
        <f>E79+E80+E81+E82</f>
        <v>352635.27989000001</v>
      </c>
      <c r="F78" s="72">
        <f t="shared" ref="F78" si="39">F79+F80+F81+F82</f>
        <v>352499.29736000003</v>
      </c>
      <c r="G78" s="72">
        <f t="shared" ref="G78" si="40">G79+G80+G81+G82</f>
        <v>135.98253</v>
      </c>
      <c r="H78" s="142">
        <f>H79+H80+H81+H82</f>
        <v>0</v>
      </c>
      <c r="I78" s="142"/>
      <c r="J78" s="142"/>
      <c r="K78" s="142"/>
      <c r="L78" s="142"/>
      <c r="M78" s="72">
        <f>M79+M80+M81+M82</f>
        <v>0</v>
      </c>
      <c r="N78" s="72">
        <f t="shared" ref="N78" si="41">N79+N80+N81+N82</f>
        <v>0</v>
      </c>
      <c r="O78" s="171" t="s">
        <v>411</v>
      </c>
    </row>
    <row r="79" spans="1:15" ht="28.5" customHeight="1">
      <c r="A79" s="137"/>
      <c r="B79" s="141"/>
      <c r="C79" s="145"/>
      <c r="D79" s="35" t="s">
        <v>26</v>
      </c>
      <c r="E79" s="72">
        <f>F79+G79+H79+M79+N79</f>
        <v>0</v>
      </c>
      <c r="F79" s="72">
        <v>0</v>
      </c>
      <c r="G79" s="72">
        <v>0</v>
      </c>
      <c r="H79" s="142">
        <v>0</v>
      </c>
      <c r="I79" s="142"/>
      <c r="J79" s="142"/>
      <c r="K79" s="142"/>
      <c r="L79" s="142"/>
      <c r="M79" s="72">
        <v>0</v>
      </c>
      <c r="N79" s="72">
        <v>0</v>
      </c>
      <c r="O79" s="172"/>
    </row>
    <row r="80" spans="1:15" ht="35.25" customHeight="1">
      <c r="A80" s="137"/>
      <c r="B80" s="141"/>
      <c r="C80" s="145"/>
      <c r="D80" s="35" t="s">
        <v>1</v>
      </c>
      <c r="E80" s="72">
        <f t="shared" ref="E80:E82" si="42">F80+G80+H80+M80+N80</f>
        <v>0</v>
      </c>
      <c r="F80" s="72">
        <v>0</v>
      </c>
      <c r="G80" s="72">
        <v>0</v>
      </c>
      <c r="H80" s="142">
        <v>0</v>
      </c>
      <c r="I80" s="142"/>
      <c r="J80" s="142"/>
      <c r="K80" s="142"/>
      <c r="L80" s="142"/>
      <c r="M80" s="72">
        <v>0</v>
      </c>
      <c r="N80" s="72">
        <v>0</v>
      </c>
      <c r="O80" s="172"/>
    </row>
    <row r="81" spans="1:17" ht="36" customHeight="1">
      <c r="A81" s="137"/>
      <c r="B81" s="141"/>
      <c r="C81" s="145"/>
      <c r="D81" s="35" t="s">
        <v>21</v>
      </c>
      <c r="E81" s="72">
        <f t="shared" si="42"/>
        <v>106442.13988999999</v>
      </c>
      <c r="F81" s="76">
        <v>106306.15736</v>
      </c>
      <c r="G81" s="72">
        <v>135.98253</v>
      </c>
      <c r="H81" s="142">
        <v>0</v>
      </c>
      <c r="I81" s="142"/>
      <c r="J81" s="142"/>
      <c r="K81" s="142"/>
      <c r="L81" s="142"/>
      <c r="M81" s="72">
        <v>0</v>
      </c>
      <c r="N81" s="72">
        <v>0</v>
      </c>
      <c r="O81" s="172"/>
    </row>
    <row r="82" spans="1:17" ht="28.5" customHeight="1">
      <c r="A82" s="137"/>
      <c r="B82" s="141"/>
      <c r="C82" s="146"/>
      <c r="D82" s="35" t="s">
        <v>2</v>
      </c>
      <c r="E82" s="72">
        <f t="shared" si="42"/>
        <v>246193.14</v>
      </c>
      <c r="F82" s="72">
        <v>246193.14</v>
      </c>
      <c r="G82" s="72">
        <v>0</v>
      </c>
      <c r="H82" s="142">
        <v>0</v>
      </c>
      <c r="I82" s="142"/>
      <c r="J82" s="142"/>
      <c r="K82" s="142"/>
      <c r="L82" s="142"/>
      <c r="M82" s="72">
        <v>0</v>
      </c>
      <c r="N82" s="72">
        <v>0</v>
      </c>
      <c r="O82" s="172"/>
    </row>
    <row r="83" spans="1:17" ht="28.5" customHeight="1">
      <c r="A83" s="137"/>
      <c r="B83" s="139" t="s">
        <v>112</v>
      </c>
      <c r="C83" s="137"/>
      <c r="D83" s="137"/>
      <c r="E83" s="138" t="s">
        <v>63</v>
      </c>
      <c r="F83" s="138" t="s">
        <v>64</v>
      </c>
      <c r="G83" s="138" t="s">
        <v>212</v>
      </c>
      <c r="H83" s="138" t="s">
        <v>3</v>
      </c>
      <c r="I83" s="140" t="s">
        <v>163</v>
      </c>
      <c r="J83" s="140"/>
      <c r="K83" s="140"/>
      <c r="L83" s="140"/>
      <c r="M83" s="138" t="s">
        <v>65</v>
      </c>
      <c r="N83" s="138" t="s">
        <v>66</v>
      </c>
      <c r="O83" s="172"/>
    </row>
    <row r="84" spans="1:17" ht="28.5" customHeight="1">
      <c r="A84" s="137"/>
      <c r="B84" s="139"/>
      <c r="C84" s="137"/>
      <c r="D84" s="137"/>
      <c r="E84" s="138"/>
      <c r="F84" s="138"/>
      <c r="G84" s="138"/>
      <c r="H84" s="138"/>
      <c r="I84" s="33" t="s">
        <v>159</v>
      </c>
      <c r="J84" s="33" t="s">
        <v>160</v>
      </c>
      <c r="K84" s="33" t="s">
        <v>161</v>
      </c>
      <c r="L84" s="33" t="s">
        <v>162</v>
      </c>
      <c r="M84" s="138"/>
      <c r="N84" s="138"/>
      <c r="O84" s="172"/>
    </row>
    <row r="85" spans="1:17" ht="28.5" customHeight="1">
      <c r="A85" s="137"/>
      <c r="B85" s="139"/>
      <c r="C85" s="137"/>
      <c r="D85" s="137"/>
      <c r="E85" s="34">
        <v>100</v>
      </c>
      <c r="F85" s="34">
        <v>100</v>
      </c>
      <c r="G85" s="34">
        <v>100</v>
      </c>
      <c r="H85" s="34" t="s">
        <v>428</v>
      </c>
      <c r="I85" s="34" t="s">
        <v>428</v>
      </c>
      <c r="J85" s="34" t="s">
        <v>428</v>
      </c>
      <c r="K85" s="34" t="s">
        <v>428</v>
      </c>
      <c r="L85" s="34" t="s">
        <v>428</v>
      </c>
      <c r="M85" s="34" t="s">
        <v>428</v>
      </c>
      <c r="N85" s="34" t="s">
        <v>428</v>
      </c>
      <c r="O85" s="173"/>
      <c r="Q85" s="1" t="s">
        <v>478</v>
      </c>
    </row>
    <row r="86" spans="1:17" ht="28.5" customHeight="1">
      <c r="A86" s="137" t="s">
        <v>513</v>
      </c>
      <c r="B86" s="141" t="s">
        <v>171</v>
      </c>
      <c r="C86" s="144"/>
      <c r="D86" s="35" t="s">
        <v>20</v>
      </c>
      <c r="E86" s="72">
        <f>E87+E88+E89+E90</f>
        <v>0</v>
      </c>
      <c r="F86" s="72">
        <f t="shared" ref="F86" si="43">F87+F88+F89+F90</f>
        <v>0</v>
      </c>
      <c r="G86" s="72">
        <f t="shared" ref="G86" si="44">G87+G88+G89+G90</f>
        <v>0</v>
      </c>
      <c r="H86" s="142">
        <f>H87+H88+H89+H90</f>
        <v>0</v>
      </c>
      <c r="I86" s="142"/>
      <c r="J86" s="142"/>
      <c r="K86" s="142"/>
      <c r="L86" s="142"/>
      <c r="M86" s="72">
        <f>M87+M88+M89+M90</f>
        <v>0</v>
      </c>
      <c r="N86" s="72">
        <f t="shared" ref="N86" si="45">N87+N88+N89+N90</f>
        <v>0</v>
      </c>
      <c r="O86" s="171" t="s">
        <v>411</v>
      </c>
    </row>
    <row r="87" spans="1:17" ht="28.5" customHeight="1">
      <c r="A87" s="137"/>
      <c r="B87" s="141"/>
      <c r="C87" s="145"/>
      <c r="D87" s="35" t="s">
        <v>26</v>
      </c>
      <c r="E87" s="72">
        <f>F87+G87+H87+M87+N87</f>
        <v>0</v>
      </c>
      <c r="F87" s="72">
        <v>0</v>
      </c>
      <c r="G87" s="72">
        <v>0</v>
      </c>
      <c r="H87" s="148">
        <v>0</v>
      </c>
      <c r="I87" s="149"/>
      <c r="J87" s="149"/>
      <c r="K87" s="149"/>
      <c r="L87" s="150"/>
      <c r="M87" s="72">
        <v>0</v>
      </c>
      <c r="N87" s="72">
        <v>0</v>
      </c>
      <c r="O87" s="172"/>
    </row>
    <row r="88" spans="1:17" ht="33" customHeight="1">
      <c r="A88" s="137"/>
      <c r="B88" s="141"/>
      <c r="C88" s="145"/>
      <c r="D88" s="35" t="s">
        <v>1</v>
      </c>
      <c r="E88" s="72">
        <f t="shared" ref="E88:E90" si="46">F88+G88+H88+M88+N88</f>
        <v>0</v>
      </c>
      <c r="F88" s="72">
        <v>0</v>
      </c>
      <c r="G88" s="72">
        <v>0</v>
      </c>
      <c r="H88" s="148">
        <v>0</v>
      </c>
      <c r="I88" s="149"/>
      <c r="J88" s="149"/>
      <c r="K88" s="149"/>
      <c r="L88" s="150"/>
      <c r="M88" s="72">
        <v>0</v>
      </c>
      <c r="N88" s="72">
        <v>0</v>
      </c>
      <c r="O88" s="172"/>
    </row>
    <row r="89" spans="1:17" ht="33.75" customHeight="1">
      <c r="A89" s="137"/>
      <c r="B89" s="141"/>
      <c r="C89" s="145"/>
      <c r="D89" s="35" t="s">
        <v>21</v>
      </c>
      <c r="E89" s="72">
        <f t="shared" si="46"/>
        <v>0</v>
      </c>
      <c r="F89" s="72">
        <v>0</v>
      </c>
      <c r="G89" s="72">
        <v>0</v>
      </c>
      <c r="H89" s="148">
        <v>0</v>
      </c>
      <c r="I89" s="149"/>
      <c r="J89" s="149"/>
      <c r="K89" s="149"/>
      <c r="L89" s="150"/>
      <c r="M89" s="72">
        <v>0</v>
      </c>
      <c r="N89" s="72">
        <v>0</v>
      </c>
      <c r="O89" s="172"/>
    </row>
    <row r="90" spans="1:17" ht="28.5" customHeight="1">
      <c r="A90" s="137"/>
      <c r="B90" s="141"/>
      <c r="C90" s="146"/>
      <c r="D90" s="35" t="s">
        <v>2</v>
      </c>
      <c r="E90" s="72">
        <f t="shared" si="46"/>
        <v>0</v>
      </c>
      <c r="F90" s="72">
        <v>0</v>
      </c>
      <c r="G90" s="72">
        <v>0</v>
      </c>
      <c r="H90" s="148">
        <v>0</v>
      </c>
      <c r="I90" s="149"/>
      <c r="J90" s="149"/>
      <c r="K90" s="149"/>
      <c r="L90" s="150"/>
      <c r="M90" s="72">
        <v>0</v>
      </c>
      <c r="N90" s="72">
        <v>0</v>
      </c>
      <c r="O90" s="172"/>
    </row>
    <row r="91" spans="1:17" ht="28.5" customHeight="1">
      <c r="A91" s="137"/>
      <c r="B91" s="139" t="s">
        <v>408</v>
      </c>
      <c r="C91" s="137"/>
      <c r="D91" s="137"/>
      <c r="E91" s="138" t="s">
        <v>63</v>
      </c>
      <c r="F91" s="138" t="s">
        <v>64</v>
      </c>
      <c r="G91" s="138" t="s">
        <v>212</v>
      </c>
      <c r="H91" s="138" t="s">
        <v>3</v>
      </c>
      <c r="I91" s="140" t="s">
        <v>163</v>
      </c>
      <c r="J91" s="140"/>
      <c r="K91" s="140"/>
      <c r="L91" s="140"/>
      <c r="M91" s="138" t="s">
        <v>65</v>
      </c>
      <c r="N91" s="138" t="s">
        <v>66</v>
      </c>
      <c r="O91" s="172"/>
    </row>
    <row r="92" spans="1:17" ht="28.5" customHeight="1">
      <c r="A92" s="137"/>
      <c r="B92" s="139"/>
      <c r="C92" s="137"/>
      <c r="D92" s="137"/>
      <c r="E92" s="138"/>
      <c r="F92" s="138"/>
      <c r="G92" s="138"/>
      <c r="H92" s="138"/>
      <c r="I92" s="33" t="s">
        <v>159</v>
      </c>
      <c r="J92" s="33" t="s">
        <v>160</v>
      </c>
      <c r="K92" s="33" t="s">
        <v>161</v>
      </c>
      <c r="L92" s="33" t="s">
        <v>162</v>
      </c>
      <c r="M92" s="138"/>
      <c r="N92" s="138"/>
      <c r="O92" s="172"/>
    </row>
    <row r="93" spans="1:17" ht="28.5" customHeight="1">
      <c r="A93" s="137"/>
      <c r="B93" s="139"/>
      <c r="C93" s="137"/>
      <c r="D93" s="137"/>
      <c r="E93" s="34" t="s">
        <v>428</v>
      </c>
      <c r="F93" s="34" t="s">
        <v>428</v>
      </c>
      <c r="G93" s="34" t="s">
        <v>428</v>
      </c>
      <c r="H93" s="34" t="s">
        <v>428</v>
      </c>
      <c r="I93" s="34" t="s">
        <v>428</v>
      </c>
      <c r="J93" s="34" t="s">
        <v>428</v>
      </c>
      <c r="K93" s="34" t="s">
        <v>428</v>
      </c>
      <c r="L93" s="34" t="s">
        <v>428</v>
      </c>
      <c r="M93" s="34" t="s">
        <v>428</v>
      </c>
      <c r="N93" s="34" t="s">
        <v>428</v>
      </c>
      <c r="O93" s="173"/>
    </row>
    <row r="94" spans="1:17" ht="28.5" customHeight="1">
      <c r="A94" s="137" t="s">
        <v>514</v>
      </c>
      <c r="B94" s="141" t="s">
        <v>172</v>
      </c>
      <c r="C94" s="144"/>
      <c r="D94" s="35" t="s">
        <v>20</v>
      </c>
      <c r="E94" s="72">
        <f>E95+E96+E97+E98</f>
        <v>0</v>
      </c>
      <c r="F94" s="72">
        <f t="shared" ref="F94" si="47">F95+F96+F97+F98</f>
        <v>0</v>
      </c>
      <c r="G94" s="72">
        <f t="shared" ref="G94" si="48">G95+G96+G97+G98</f>
        <v>0</v>
      </c>
      <c r="H94" s="142">
        <f>H95+H96+H97+H98</f>
        <v>0</v>
      </c>
      <c r="I94" s="142"/>
      <c r="J94" s="142"/>
      <c r="K94" s="142"/>
      <c r="L94" s="142"/>
      <c r="M94" s="72">
        <f>M95+M96+M97+M98</f>
        <v>0</v>
      </c>
      <c r="N94" s="72">
        <f t="shared" ref="N94" si="49">N95+N96+N97+N98</f>
        <v>0</v>
      </c>
      <c r="O94" s="171" t="s">
        <v>411</v>
      </c>
    </row>
    <row r="95" spans="1:17" ht="28.5" customHeight="1">
      <c r="A95" s="137"/>
      <c r="B95" s="141"/>
      <c r="C95" s="145"/>
      <c r="D95" s="35" t="s">
        <v>26</v>
      </c>
      <c r="E95" s="72">
        <f>F95+G95+H95+M95+N95</f>
        <v>0</v>
      </c>
      <c r="F95" s="72">
        <v>0</v>
      </c>
      <c r="G95" s="72">
        <v>0</v>
      </c>
      <c r="H95" s="148">
        <v>0</v>
      </c>
      <c r="I95" s="149"/>
      <c r="J95" s="149"/>
      <c r="K95" s="149"/>
      <c r="L95" s="150"/>
      <c r="M95" s="72">
        <v>0</v>
      </c>
      <c r="N95" s="72">
        <v>0</v>
      </c>
      <c r="O95" s="172"/>
    </row>
    <row r="96" spans="1:17" ht="36.75" customHeight="1">
      <c r="A96" s="137"/>
      <c r="B96" s="141"/>
      <c r="C96" s="145"/>
      <c r="D96" s="35" t="s">
        <v>1</v>
      </c>
      <c r="E96" s="72">
        <f t="shared" ref="E96:E98" si="50">F96+G96+H96+M96+N96</f>
        <v>0</v>
      </c>
      <c r="F96" s="72">
        <v>0</v>
      </c>
      <c r="G96" s="72">
        <v>0</v>
      </c>
      <c r="H96" s="148">
        <v>0</v>
      </c>
      <c r="I96" s="149"/>
      <c r="J96" s="149"/>
      <c r="K96" s="149"/>
      <c r="L96" s="150"/>
      <c r="M96" s="72">
        <v>0</v>
      </c>
      <c r="N96" s="72">
        <v>0</v>
      </c>
      <c r="O96" s="172"/>
    </row>
    <row r="97" spans="1:15" ht="41.25" customHeight="1">
      <c r="A97" s="137"/>
      <c r="B97" s="141"/>
      <c r="C97" s="145"/>
      <c r="D97" s="35" t="s">
        <v>21</v>
      </c>
      <c r="E97" s="72">
        <f t="shared" si="50"/>
        <v>0</v>
      </c>
      <c r="F97" s="72">
        <v>0</v>
      </c>
      <c r="G97" s="72">
        <v>0</v>
      </c>
      <c r="H97" s="148">
        <v>0</v>
      </c>
      <c r="I97" s="149"/>
      <c r="J97" s="149"/>
      <c r="K97" s="149"/>
      <c r="L97" s="150"/>
      <c r="M97" s="72">
        <v>0</v>
      </c>
      <c r="N97" s="72">
        <v>0</v>
      </c>
      <c r="O97" s="172"/>
    </row>
    <row r="98" spans="1:15" ht="28.5" customHeight="1">
      <c r="A98" s="137"/>
      <c r="B98" s="141"/>
      <c r="C98" s="146"/>
      <c r="D98" s="35" t="s">
        <v>2</v>
      </c>
      <c r="E98" s="72">
        <f t="shared" si="50"/>
        <v>0</v>
      </c>
      <c r="F98" s="72">
        <v>0</v>
      </c>
      <c r="G98" s="72">
        <v>0</v>
      </c>
      <c r="H98" s="148">
        <v>0</v>
      </c>
      <c r="I98" s="149"/>
      <c r="J98" s="149"/>
      <c r="K98" s="149"/>
      <c r="L98" s="150"/>
      <c r="M98" s="72">
        <v>0</v>
      </c>
      <c r="N98" s="72">
        <v>0</v>
      </c>
      <c r="O98" s="172"/>
    </row>
    <row r="99" spans="1:15" ht="28.5" customHeight="1">
      <c r="A99" s="137"/>
      <c r="B99" s="139" t="s">
        <v>408</v>
      </c>
      <c r="C99" s="137"/>
      <c r="D99" s="137"/>
      <c r="E99" s="138" t="s">
        <v>63</v>
      </c>
      <c r="F99" s="138" t="s">
        <v>64</v>
      </c>
      <c r="G99" s="138" t="s">
        <v>212</v>
      </c>
      <c r="H99" s="138" t="s">
        <v>3</v>
      </c>
      <c r="I99" s="140" t="s">
        <v>163</v>
      </c>
      <c r="J99" s="140"/>
      <c r="K99" s="140"/>
      <c r="L99" s="140"/>
      <c r="M99" s="138" t="s">
        <v>65</v>
      </c>
      <c r="N99" s="138" t="s">
        <v>66</v>
      </c>
      <c r="O99" s="172"/>
    </row>
    <row r="100" spans="1:15" ht="28.5" customHeight="1">
      <c r="A100" s="137"/>
      <c r="B100" s="139"/>
      <c r="C100" s="137"/>
      <c r="D100" s="137"/>
      <c r="E100" s="138"/>
      <c r="F100" s="138"/>
      <c r="G100" s="138"/>
      <c r="H100" s="138"/>
      <c r="I100" s="33" t="s">
        <v>159</v>
      </c>
      <c r="J100" s="33" t="s">
        <v>160</v>
      </c>
      <c r="K100" s="33" t="s">
        <v>161</v>
      </c>
      <c r="L100" s="33" t="s">
        <v>162</v>
      </c>
      <c r="M100" s="138"/>
      <c r="N100" s="138"/>
      <c r="O100" s="172"/>
    </row>
    <row r="101" spans="1:15" ht="28.5" customHeight="1">
      <c r="A101" s="137"/>
      <c r="B101" s="139"/>
      <c r="C101" s="137"/>
      <c r="D101" s="137"/>
      <c r="E101" s="67" t="s">
        <v>428</v>
      </c>
      <c r="F101" s="100" t="s">
        <v>428</v>
      </c>
      <c r="G101" s="100" t="s">
        <v>428</v>
      </c>
      <c r="H101" s="100" t="s">
        <v>428</v>
      </c>
      <c r="I101" s="100" t="s">
        <v>428</v>
      </c>
      <c r="J101" s="100" t="s">
        <v>428</v>
      </c>
      <c r="K101" s="100" t="s">
        <v>428</v>
      </c>
      <c r="L101" s="100" t="s">
        <v>428</v>
      </c>
      <c r="M101" s="100" t="s">
        <v>428</v>
      </c>
      <c r="N101" s="100" t="s">
        <v>428</v>
      </c>
      <c r="O101" s="173"/>
    </row>
    <row r="102" spans="1:15" ht="28.5" customHeight="1">
      <c r="A102" s="137" t="s">
        <v>515</v>
      </c>
      <c r="B102" s="141" t="s">
        <v>173</v>
      </c>
      <c r="C102" s="144"/>
      <c r="D102" s="35" t="s">
        <v>20</v>
      </c>
      <c r="E102" s="72">
        <f>E103+E104+E105+E106</f>
        <v>0</v>
      </c>
      <c r="F102" s="72">
        <f t="shared" ref="F102" si="51">F103+F104+F105+F106</f>
        <v>0</v>
      </c>
      <c r="G102" s="72">
        <f t="shared" ref="G102" si="52">G103+G104+G105+G106</f>
        <v>0</v>
      </c>
      <c r="H102" s="142">
        <f>H103+H104+H105+H106</f>
        <v>0</v>
      </c>
      <c r="I102" s="142"/>
      <c r="J102" s="142"/>
      <c r="K102" s="142"/>
      <c r="L102" s="142"/>
      <c r="M102" s="72">
        <f>M103+M104+M105+M106</f>
        <v>0</v>
      </c>
      <c r="N102" s="72">
        <f t="shared" ref="N102" si="53">N103+N104+N105+N106</f>
        <v>0</v>
      </c>
      <c r="O102" s="171" t="s">
        <v>411</v>
      </c>
    </row>
    <row r="103" spans="1:15" ht="28.5" customHeight="1">
      <c r="A103" s="137"/>
      <c r="B103" s="141"/>
      <c r="C103" s="145"/>
      <c r="D103" s="35" t="s">
        <v>26</v>
      </c>
      <c r="E103" s="72">
        <f>F103+G103+H103+M103+N103</f>
        <v>0</v>
      </c>
      <c r="F103" s="72">
        <v>0</v>
      </c>
      <c r="G103" s="72">
        <v>0</v>
      </c>
      <c r="H103" s="148">
        <v>0</v>
      </c>
      <c r="I103" s="149"/>
      <c r="J103" s="149"/>
      <c r="K103" s="149"/>
      <c r="L103" s="150"/>
      <c r="M103" s="72">
        <v>0</v>
      </c>
      <c r="N103" s="72">
        <v>0</v>
      </c>
      <c r="O103" s="172"/>
    </row>
    <row r="104" spans="1:15" ht="33.75" customHeight="1">
      <c r="A104" s="137"/>
      <c r="B104" s="141"/>
      <c r="C104" s="145"/>
      <c r="D104" s="35" t="s">
        <v>1</v>
      </c>
      <c r="E104" s="72">
        <f t="shared" ref="E104:E106" si="54">F104+G104+H104+M104+N104</f>
        <v>0</v>
      </c>
      <c r="F104" s="72">
        <v>0</v>
      </c>
      <c r="G104" s="72">
        <v>0</v>
      </c>
      <c r="H104" s="148">
        <v>0</v>
      </c>
      <c r="I104" s="149"/>
      <c r="J104" s="149"/>
      <c r="K104" s="149"/>
      <c r="L104" s="150"/>
      <c r="M104" s="72">
        <v>0</v>
      </c>
      <c r="N104" s="72">
        <v>0</v>
      </c>
      <c r="O104" s="172"/>
    </row>
    <row r="105" spans="1:15" ht="32.25" customHeight="1">
      <c r="A105" s="137"/>
      <c r="B105" s="141"/>
      <c r="C105" s="145"/>
      <c r="D105" s="35" t="s">
        <v>21</v>
      </c>
      <c r="E105" s="72">
        <f t="shared" si="54"/>
        <v>0</v>
      </c>
      <c r="F105" s="72">
        <v>0</v>
      </c>
      <c r="G105" s="72">
        <v>0</v>
      </c>
      <c r="H105" s="148">
        <v>0</v>
      </c>
      <c r="I105" s="149"/>
      <c r="J105" s="149"/>
      <c r="K105" s="149"/>
      <c r="L105" s="150"/>
      <c r="M105" s="72">
        <v>0</v>
      </c>
      <c r="N105" s="72">
        <v>0</v>
      </c>
      <c r="O105" s="172"/>
    </row>
    <row r="106" spans="1:15" ht="28.5" customHeight="1">
      <c r="A106" s="137"/>
      <c r="B106" s="141"/>
      <c r="C106" s="146"/>
      <c r="D106" s="35" t="s">
        <v>2</v>
      </c>
      <c r="E106" s="72">
        <f t="shared" si="54"/>
        <v>0</v>
      </c>
      <c r="F106" s="72">
        <v>0</v>
      </c>
      <c r="G106" s="72">
        <v>0</v>
      </c>
      <c r="H106" s="148">
        <v>0</v>
      </c>
      <c r="I106" s="149"/>
      <c r="J106" s="149"/>
      <c r="K106" s="149"/>
      <c r="L106" s="150"/>
      <c r="M106" s="72">
        <v>0</v>
      </c>
      <c r="N106" s="72">
        <v>0</v>
      </c>
      <c r="O106" s="172"/>
    </row>
    <row r="107" spans="1:15" ht="28.5" customHeight="1">
      <c r="A107" s="137"/>
      <c r="B107" s="139" t="s">
        <v>408</v>
      </c>
      <c r="C107" s="137"/>
      <c r="D107" s="137"/>
      <c r="E107" s="138" t="s">
        <v>63</v>
      </c>
      <c r="F107" s="138" t="s">
        <v>64</v>
      </c>
      <c r="G107" s="138" t="s">
        <v>212</v>
      </c>
      <c r="H107" s="138" t="s">
        <v>3</v>
      </c>
      <c r="I107" s="140" t="s">
        <v>163</v>
      </c>
      <c r="J107" s="140"/>
      <c r="K107" s="140"/>
      <c r="L107" s="140"/>
      <c r="M107" s="138" t="s">
        <v>65</v>
      </c>
      <c r="N107" s="138" t="s">
        <v>66</v>
      </c>
      <c r="O107" s="172"/>
    </row>
    <row r="108" spans="1:15" ht="28.5" customHeight="1">
      <c r="A108" s="137"/>
      <c r="B108" s="139"/>
      <c r="C108" s="137"/>
      <c r="D108" s="137"/>
      <c r="E108" s="138"/>
      <c r="F108" s="138"/>
      <c r="G108" s="138"/>
      <c r="H108" s="138"/>
      <c r="I108" s="33" t="s">
        <v>159</v>
      </c>
      <c r="J108" s="33" t="s">
        <v>160</v>
      </c>
      <c r="K108" s="33" t="s">
        <v>161</v>
      </c>
      <c r="L108" s="33" t="s">
        <v>162</v>
      </c>
      <c r="M108" s="138"/>
      <c r="N108" s="138"/>
      <c r="O108" s="172"/>
    </row>
    <row r="109" spans="1:15" ht="28.5" customHeight="1">
      <c r="A109" s="137"/>
      <c r="B109" s="139"/>
      <c r="C109" s="137"/>
      <c r="D109" s="137"/>
      <c r="E109" s="67" t="s">
        <v>428</v>
      </c>
      <c r="F109" s="100" t="s">
        <v>428</v>
      </c>
      <c r="G109" s="100" t="s">
        <v>428</v>
      </c>
      <c r="H109" s="100" t="s">
        <v>428</v>
      </c>
      <c r="I109" s="100" t="s">
        <v>428</v>
      </c>
      <c r="J109" s="100" t="s">
        <v>428</v>
      </c>
      <c r="K109" s="100" t="s">
        <v>428</v>
      </c>
      <c r="L109" s="100" t="s">
        <v>428</v>
      </c>
      <c r="M109" s="100" t="s">
        <v>428</v>
      </c>
      <c r="N109" s="100" t="s">
        <v>428</v>
      </c>
      <c r="O109" s="173"/>
    </row>
    <row r="110" spans="1:15" ht="28.5" customHeight="1">
      <c r="A110" s="137" t="s">
        <v>516</v>
      </c>
      <c r="B110" s="141" t="s">
        <v>178</v>
      </c>
      <c r="C110" s="144"/>
      <c r="D110" s="35" t="s">
        <v>20</v>
      </c>
      <c r="E110" s="72">
        <f>E111+E112+E113+E114</f>
        <v>3088826.6456400002</v>
      </c>
      <c r="F110" s="72">
        <f t="shared" ref="F110" si="55">F111+F112+F113+F114</f>
        <v>396772.01078000001</v>
      </c>
      <c r="G110" s="72">
        <f t="shared" ref="G110" si="56">G111+G112+G113+G114</f>
        <v>846996.10165000008</v>
      </c>
      <c r="H110" s="142">
        <f>H111+H112+H113+H114</f>
        <v>589313.87681000005</v>
      </c>
      <c r="I110" s="142"/>
      <c r="J110" s="142"/>
      <c r="K110" s="142"/>
      <c r="L110" s="142"/>
      <c r="M110" s="72">
        <f>M111+M112+M113+M114</f>
        <v>627169.69352999993</v>
      </c>
      <c r="N110" s="72">
        <f t="shared" ref="N110" si="57">N111+N112+N113+N114</f>
        <v>628574.96287000005</v>
      </c>
      <c r="O110" s="171" t="s">
        <v>411</v>
      </c>
    </row>
    <row r="111" spans="1:15" ht="28.5" customHeight="1">
      <c r="A111" s="137"/>
      <c r="B111" s="141"/>
      <c r="C111" s="145"/>
      <c r="D111" s="35" t="s">
        <v>26</v>
      </c>
      <c r="E111" s="72">
        <f>F111+G111+H111+M111+N111</f>
        <v>0</v>
      </c>
      <c r="F111" s="72">
        <v>0</v>
      </c>
      <c r="G111" s="72">
        <v>0</v>
      </c>
      <c r="H111" s="142">
        <v>0</v>
      </c>
      <c r="I111" s="142"/>
      <c r="J111" s="142"/>
      <c r="K111" s="142"/>
      <c r="L111" s="142"/>
      <c r="M111" s="72">
        <v>0</v>
      </c>
      <c r="N111" s="72">
        <v>0</v>
      </c>
      <c r="O111" s="172"/>
    </row>
    <row r="112" spans="1:15" ht="34.5" customHeight="1">
      <c r="A112" s="137"/>
      <c r="B112" s="141"/>
      <c r="C112" s="145"/>
      <c r="D112" s="35" t="s">
        <v>1</v>
      </c>
      <c r="E112" s="72">
        <f t="shared" ref="E112:E114" si="58">F112+G112+H112+M112+N112</f>
        <v>0</v>
      </c>
      <c r="F112" s="72">
        <v>0</v>
      </c>
      <c r="G112" s="72">
        <v>0</v>
      </c>
      <c r="H112" s="142">
        <v>0</v>
      </c>
      <c r="I112" s="142"/>
      <c r="J112" s="142"/>
      <c r="K112" s="142"/>
      <c r="L112" s="142"/>
      <c r="M112" s="72">
        <v>0</v>
      </c>
      <c r="N112" s="72">
        <v>0</v>
      </c>
      <c r="O112" s="172"/>
    </row>
    <row r="113" spans="1:19" ht="33.75" customHeight="1">
      <c r="A113" s="137"/>
      <c r="B113" s="141"/>
      <c r="C113" s="145"/>
      <c r="D113" s="35" t="s">
        <v>21</v>
      </c>
      <c r="E113" s="72">
        <f t="shared" si="58"/>
        <v>2851691.6710600001</v>
      </c>
      <c r="F113" s="72">
        <v>396772.01078000001</v>
      </c>
      <c r="G113" s="72">
        <v>609861.12707000005</v>
      </c>
      <c r="H113" s="142">
        <f>307789.96422+253213.04724+15105.12696+4569.76837+1635.97002+7000</f>
        <v>589313.87681000005</v>
      </c>
      <c r="I113" s="142"/>
      <c r="J113" s="142"/>
      <c r="K113" s="142"/>
      <c r="L113" s="142"/>
      <c r="M113" s="72">
        <f>340465.66816+270088.38571+16615.63966</f>
        <v>627169.69352999993</v>
      </c>
      <c r="N113" s="72">
        <f>337255.77328+273193.03724+18126.15235</f>
        <v>628574.96287000005</v>
      </c>
      <c r="O113" s="172"/>
    </row>
    <row r="114" spans="1:19" ht="28.5" customHeight="1">
      <c r="A114" s="137"/>
      <c r="B114" s="141"/>
      <c r="C114" s="146"/>
      <c r="D114" s="35" t="s">
        <v>2</v>
      </c>
      <c r="E114" s="72">
        <f t="shared" si="58"/>
        <v>237134.97458000001</v>
      </c>
      <c r="F114" s="72">
        <v>0</v>
      </c>
      <c r="G114" s="72">
        <v>237134.97458000001</v>
      </c>
      <c r="H114" s="142">
        <v>0</v>
      </c>
      <c r="I114" s="142"/>
      <c r="J114" s="142"/>
      <c r="K114" s="142"/>
      <c r="L114" s="142"/>
      <c r="M114" s="72">
        <v>0</v>
      </c>
      <c r="N114" s="72">
        <v>0</v>
      </c>
      <c r="O114" s="172"/>
    </row>
    <row r="115" spans="1:19" ht="28.5" customHeight="1">
      <c r="A115" s="137"/>
      <c r="B115" s="139" t="s">
        <v>493</v>
      </c>
      <c r="C115" s="137"/>
      <c r="D115" s="137"/>
      <c r="E115" s="138" t="s">
        <v>63</v>
      </c>
      <c r="F115" s="138" t="s">
        <v>64</v>
      </c>
      <c r="G115" s="138" t="s">
        <v>212</v>
      </c>
      <c r="H115" s="138" t="s">
        <v>3</v>
      </c>
      <c r="I115" s="140" t="s">
        <v>163</v>
      </c>
      <c r="J115" s="140"/>
      <c r="K115" s="140"/>
      <c r="L115" s="140"/>
      <c r="M115" s="138" t="s">
        <v>65</v>
      </c>
      <c r="N115" s="138" t="s">
        <v>66</v>
      </c>
      <c r="O115" s="172"/>
    </row>
    <row r="116" spans="1:19" ht="28.5" customHeight="1">
      <c r="A116" s="137"/>
      <c r="B116" s="139"/>
      <c r="C116" s="137"/>
      <c r="D116" s="137"/>
      <c r="E116" s="138"/>
      <c r="F116" s="138"/>
      <c r="G116" s="138"/>
      <c r="H116" s="138"/>
      <c r="I116" s="33" t="s">
        <v>159</v>
      </c>
      <c r="J116" s="33" t="s">
        <v>160</v>
      </c>
      <c r="K116" s="33" t="s">
        <v>161</v>
      </c>
      <c r="L116" s="33" t="s">
        <v>162</v>
      </c>
      <c r="M116" s="138"/>
      <c r="N116" s="138"/>
      <c r="O116" s="172"/>
    </row>
    <row r="117" spans="1:19" ht="28.5" customHeight="1">
      <c r="A117" s="137"/>
      <c r="B117" s="139"/>
      <c r="C117" s="137"/>
      <c r="D117" s="137"/>
      <c r="E117" s="34">
        <v>100</v>
      </c>
      <c r="F117" s="100">
        <v>100</v>
      </c>
      <c r="G117" s="100">
        <v>100</v>
      </c>
      <c r="H117" s="100">
        <v>100</v>
      </c>
      <c r="I117" s="100">
        <v>100</v>
      </c>
      <c r="J117" s="100">
        <v>100</v>
      </c>
      <c r="K117" s="100">
        <v>100</v>
      </c>
      <c r="L117" s="100">
        <v>100</v>
      </c>
      <c r="M117" s="100">
        <v>100</v>
      </c>
      <c r="N117" s="100">
        <v>100</v>
      </c>
      <c r="O117" s="173"/>
    </row>
    <row r="118" spans="1:19" ht="28.5" customHeight="1">
      <c r="A118" s="137" t="s">
        <v>517</v>
      </c>
      <c r="B118" s="141" t="s">
        <v>185</v>
      </c>
      <c r="C118" s="144"/>
      <c r="D118" s="35" t="s">
        <v>20</v>
      </c>
      <c r="E118" s="72">
        <f>E119+E120+E121+E122</f>
        <v>31826.618920000004</v>
      </c>
      <c r="F118" s="72">
        <f t="shared" ref="F118" si="59">F119+F120+F121+F122</f>
        <v>592</v>
      </c>
      <c r="G118" s="72">
        <f t="shared" ref="G118" si="60">G119+G120+G121+G122</f>
        <v>5063.6459199999999</v>
      </c>
      <c r="H118" s="142">
        <f>H119+H120+H121+H122</f>
        <v>26170.973000000005</v>
      </c>
      <c r="I118" s="142"/>
      <c r="J118" s="142"/>
      <c r="K118" s="142"/>
      <c r="L118" s="142"/>
      <c r="M118" s="72">
        <f>M119+M120+M121+M122</f>
        <v>0</v>
      </c>
      <c r="N118" s="72">
        <f t="shared" ref="N118" si="61">N119+N120+N121+N122</f>
        <v>0</v>
      </c>
      <c r="O118" s="171" t="s">
        <v>411</v>
      </c>
    </row>
    <row r="119" spans="1:19" ht="28.5" customHeight="1">
      <c r="A119" s="137"/>
      <c r="B119" s="141"/>
      <c r="C119" s="145"/>
      <c r="D119" s="35" t="s">
        <v>26</v>
      </c>
      <c r="E119" s="72">
        <f>F119+G119+H119+M119+N119</f>
        <v>0</v>
      </c>
      <c r="F119" s="72">
        <v>0</v>
      </c>
      <c r="G119" s="72">
        <v>0</v>
      </c>
      <c r="H119" s="142">
        <v>0</v>
      </c>
      <c r="I119" s="142"/>
      <c r="J119" s="142"/>
      <c r="K119" s="142"/>
      <c r="L119" s="142"/>
      <c r="M119" s="72">
        <v>0</v>
      </c>
      <c r="N119" s="72">
        <v>0</v>
      </c>
      <c r="O119" s="172"/>
    </row>
    <row r="120" spans="1:19" ht="36" customHeight="1">
      <c r="A120" s="137"/>
      <c r="B120" s="141"/>
      <c r="C120" s="145"/>
      <c r="D120" s="35" t="s">
        <v>1</v>
      </c>
      <c r="E120" s="72">
        <f t="shared" ref="E120:E122" si="62">F120+G120+H120+M120+N120</f>
        <v>0</v>
      </c>
      <c r="F120" s="72">
        <v>0</v>
      </c>
      <c r="G120" s="72">
        <v>0</v>
      </c>
      <c r="H120" s="142">
        <v>0</v>
      </c>
      <c r="I120" s="142"/>
      <c r="J120" s="142"/>
      <c r="K120" s="142"/>
      <c r="L120" s="142"/>
      <c r="M120" s="72">
        <v>0</v>
      </c>
      <c r="N120" s="72">
        <v>0</v>
      </c>
      <c r="O120" s="172"/>
    </row>
    <row r="121" spans="1:19" ht="32.25" customHeight="1">
      <c r="A121" s="137"/>
      <c r="B121" s="141"/>
      <c r="C121" s="145"/>
      <c r="D121" s="35" t="s">
        <v>21</v>
      </c>
      <c r="E121" s="72">
        <f t="shared" si="62"/>
        <v>31826.618920000004</v>
      </c>
      <c r="F121" s="72">
        <v>592</v>
      </c>
      <c r="G121" s="72">
        <f>1800+2000+600+1076.24592-336-44-32.6</f>
        <v>5063.6459199999999</v>
      </c>
      <c r="H121" s="142">
        <f>56178.64886-654.31555-3300-591.80831-677.96006-2800-4639.84992-3000-1635.97002-1192.772-2815-1696-4-7000</f>
        <v>26170.973000000005</v>
      </c>
      <c r="I121" s="142"/>
      <c r="J121" s="142"/>
      <c r="K121" s="142"/>
      <c r="L121" s="142"/>
      <c r="M121" s="72">
        <v>0</v>
      </c>
      <c r="N121" s="72">
        <v>0</v>
      </c>
      <c r="O121" s="172"/>
      <c r="Q121" s="1" t="s">
        <v>448</v>
      </c>
      <c r="R121" s="1">
        <f>3000+1635.97002</f>
        <v>4635.9700199999997</v>
      </c>
      <c r="S121" s="1">
        <f>654.31555+3300+591.80831+677.96006+2800+4639.84992</f>
        <v>12663.933840000002</v>
      </c>
    </row>
    <row r="122" spans="1:19" ht="28.5" customHeight="1">
      <c r="A122" s="137"/>
      <c r="B122" s="141"/>
      <c r="C122" s="146"/>
      <c r="D122" s="35" t="s">
        <v>2</v>
      </c>
      <c r="E122" s="72">
        <f t="shared" si="62"/>
        <v>0</v>
      </c>
      <c r="F122" s="72">
        <v>0</v>
      </c>
      <c r="G122" s="72">
        <v>0</v>
      </c>
      <c r="H122" s="142">
        <v>0</v>
      </c>
      <c r="I122" s="142"/>
      <c r="J122" s="142"/>
      <c r="K122" s="142"/>
      <c r="L122" s="142"/>
      <c r="M122" s="72">
        <v>0</v>
      </c>
      <c r="N122" s="72">
        <v>0</v>
      </c>
      <c r="O122" s="172"/>
    </row>
    <row r="123" spans="1:19" ht="28.5" customHeight="1">
      <c r="A123" s="137"/>
      <c r="B123" s="139" t="s">
        <v>493</v>
      </c>
      <c r="C123" s="137"/>
      <c r="D123" s="137"/>
      <c r="E123" s="138" t="s">
        <v>63</v>
      </c>
      <c r="F123" s="138" t="s">
        <v>64</v>
      </c>
      <c r="G123" s="138" t="s">
        <v>212</v>
      </c>
      <c r="H123" s="138" t="s">
        <v>3</v>
      </c>
      <c r="I123" s="140" t="s">
        <v>163</v>
      </c>
      <c r="J123" s="140"/>
      <c r="K123" s="140"/>
      <c r="L123" s="140"/>
      <c r="M123" s="138" t="s">
        <v>65</v>
      </c>
      <c r="N123" s="138" t="s">
        <v>66</v>
      </c>
      <c r="O123" s="172"/>
    </row>
    <row r="124" spans="1:19" ht="28.5" customHeight="1">
      <c r="A124" s="137"/>
      <c r="B124" s="139"/>
      <c r="C124" s="137"/>
      <c r="D124" s="137"/>
      <c r="E124" s="138"/>
      <c r="F124" s="138"/>
      <c r="G124" s="138"/>
      <c r="H124" s="138"/>
      <c r="I124" s="33" t="s">
        <v>159</v>
      </c>
      <c r="J124" s="33" t="s">
        <v>160</v>
      </c>
      <c r="K124" s="33" t="s">
        <v>161</v>
      </c>
      <c r="L124" s="33" t="s">
        <v>162</v>
      </c>
      <c r="M124" s="138"/>
      <c r="N124" s="138"/>
      <c r="O124" s="172"/>
    </row>
    <row r="125" spans="1:19" ht="28.5" customHeight="1">
      <c r="A125" s="137"/>
      <c r="B125" s="139"/>
      <c r="C125" s="137"/>
      <c r="D125" s="137"/>
      <c r="E125" s="67">
        <v>100</v>
      </c>
      <c r="F125" s="100">
        <v>100</v>
      </c>
      <c r="G125" s="100">
        <v>100</v>
      </c>
      <c r="H125" s="100">
        <v>100</v>
      </c>
      <c r="I125" s="100">
        <v>100</v>
      </c>
      <c r="J125" s="100">
        <v>100</v>
      </c>
      <c r="K125" s="100">
        <v>100</v>
      </c>
      <c r="L125" s="100">
        <v>100</v>
      </c>
      <c r="M125" s="100">
        <v>0</v>
      </c>
      <c r="N125" s="100">
        <v>0</v>
      </c>
      <c r="O125" s="173"/>
    </row>
    <row r="126" spans="1:19" ht="28.5" customHeight="1">
      <c r="A126" s="137" t="s">
        <v>518</v>
      </c>
      <c r="B126" s="141" t="s">
        <v>174</v>
      </c>
      <c r="C126" s="144"/>
      <c r="D126" s="35" t="s">
        <v>20</v>
      </c>
      <c r="E126" s="72">
        <f>E127+E128+E129+E130</f>
        <v>0</v>
      </c>
      <c r="F126" s="72">
        <f t="shared" ref="F126" si="63">F127+F128+F129+F130</f>
        <v>0</v>
      </c>
      <c r="G126" s="72">
        <f t="shared" ref="G126" si="64">G127+G128+G129+G130</f>
        <v>0</v>
      </c>
      <c r="H126" s="142">
        <f>H127+H128+H129+H130</f>
        <v>0</v>
      </c>
      <c r="I126" s="142"/>
      <c r="J126" s="142"/>
      <c r="K126" s="142"/>
      <c r="L126" s="142"/>
      <c r="M126" s="72">
        <f>M127+M128+M129+M130</f>
        <v>0</v>
      </c>
      <c r="N126" s="72">
        <f t="shared" ref="N126" si="65">N127+N128+N129+N130</f>
        <v>0</v>
      </c>
      <c r="O126" s="171" t="s">
        <v>411</v>
      </c>
    </row>
    <row r="127" spans="1:19" ht="28.5" customHeight="1">
      <c r="A127" s="137"/>
      <c r="B127" s="141"/>
      <c r="C127" s="145"/>
      <c r="D127" s="35" t="s">
        <v>26</v>
      </c>
      <c r="E127" s="72">
        <f>F127+G127+H127+M127+N127</f>
        <v>0</v>
      </c>
      <c r="F127" s="72">
        <v>0</v>
      </c>
      <c r="G127" s="72">
        <v>0</v>
      </c>
      <c r="H127" s="148">
        <v>0</v>
      </c>
      <c r="I127" s="149"/>
      <c r="J127" s="149"/>
      <c r="K127" s="149"/>
      <c r="L127" s="150"/>
      <c r="M127" s="72">
        <v>0</v>
      </c>
      <c r="N127" s="72">
        <v>0</v>
      </c>
      <c r="O127" s="172"/>
    </row>
    <row r="128" spans="1:19" ht="33" customHeight="1">
      <c r="A128" s="137"/>
      <c r="B128" s="141"/>
      <c r="C128" s="145"/>
      <c r="D128" s="35" t="s">
        <v>1</v>
      </c>
      <c r="E128" s="72">
        <f t="shared" ref="E128:E130" si="66">F128+G128+H128+M128+N128</f>
        <v>0</v>
      </c>
      <c r="F128" s="72">
        <v>0</v>
      </c>
      <c r="G128" s="72">
        <v>0</v>
      </c>
      <c r="H128" s="148">
        <v>0</v>
      </c>
      <c r="I128" s="149"/>
      <c r="J128" s="149"/>
      <c r="K128" s="149"/>
      <c r="L128" s="150"/>
      <c r="M128" s="72">
        <v>0</v>
      </c>
      <c r="N128" s="72">
        <v>0</v>
      </c>
      <c r="O128" s="172"/>
    </row>
    <row r="129" spans="1:15" ht="35.25" customHeight="1">
      <c r="A129" s="137"/>
      <c r="B129" s="141"/>
      <c r="C129" s="145"/>
      <c r="D129" s="35" t="s">
        <v>21</v>
      </c>
      <c r="E129" s="72">
        <f t="shared" si="66"/>
        <v>0</v>
      </c>
      <c r="F129" s="72">
        <v>0</v>
      </c>
      <c r="G129" s="72">
        <v>0</v>
      </c>
      <c r="H129" s="148">
        <v>0</v>
      </c>
      <c r="I129" s="149"/>
      <c r="J129" s="149"/>
      <c r="K129" s="149"/>
      <c r="L129" s="150"/>
      <c r="M129" s="72">
        <v>0</v>
      </c>
      <c r="N129" s="72">
        <v>0</v>
      </c>
      <c r="O129" s="172"/>
    </row>
    <row r="130" spans="1:15" ht="28.5" customHeight="1">
      <c r="A130" s="137"/>
      <c r="B130" s="141"/>
      <c r="C130" s="146"/>
      <c r="D130" s="35" t="s">
        <v>2</v>
      </c>
      <c r="E130" s="72">
        <f t="shared" si="66"/>
        <v>0</v>
      </c>
      <c r="F130" s="72">
        <v>0</v>
      </c>
      <c r="G130" s="72">
        <v>0</v>
      </c>
      <c r="H130" s="148">
        <v>0</v>
      </c>
      <c r="I130" s="149"/>
      <c r="J130" s="149"/>
      <c r="K130" s="149"/>
      <c r="L130" s="150"/>
      <c r="M130" s="72">
        <v>0</v>
      </c>
      <c r="N130" s="72">
        <v>0</v>
      </c>
      <c r="O130" s="172"/>
    </row>
    <row r="131" spans="1:15" ht="28.5" customHeight="1">
      <c r="A131" s="137"/>
      <c r="B131" s="139" t="s">
        <v>408</v>
      </c>
      <c r="C131" s="137"/>
      <c r="D131" s="137"/>
      <c r="E131" s="138" t="s">
        <v>63</v>
      </c>
      <c r="F131" s="138" t="s">
        <v>64</v>
      </c>
      <c r="G131" s="138" t="s">
        <v>212</v>
      </c>
      <c r="H131" s="138" t="s">
        <v>3</v>
      </c>
      <c r="I131" s="140" t="s">
        <v>163</v>
      </c>
      <c r="J131" s="140"/>
      <c r="K131" s="140"/>
      <c r="L131" s="140"/>
      <c r="M131" s="138" t="s">
        <v>65</v>
      </c>
      <c r="N131" s="138" t="s">
        <v>66</v>
      </c>
      <c r="O131" s="172"/>
    </row>
    <row r="132" spans="1:15" ht="28.5" customHeight="1">
      <c r="A132" s="137"/>
      <c r="B132" s="139"/>
      <c r="C132" s="137"/>
      <c r="D132" s="137"/>
      <c r="E132" s="138"/>
      <c r="F132" s="138"/>
      <c r="G132" s="138"/>
      <c r="H132" s="138"/>
      <c r="I132" s="33" t="s">
        <v>159</v>
      </c>
      <c r="J132" s="33" t="s">
        <v>160</v>
      </c>
      <c r="K132" s="33" t="s">
        <v>161</v>
      </c>
      <c r="L132" s="33" t="s">
        <v>162</v>
      </c>
      <c r="M132" s="138"/>
      <c r="N132" s="138"/>
      <c r="O132" s="172"/>
    </row>
    <row r="133" spans="1:15" ht="28.5" customHeight="1">
      <c r="A133" s="137"/>
      <c r="B133" s="139"/>
      <c r="C133" s="137"/>
      <c r="D133" s="137"/>
      <c r="E133" s="67" t="s">
        <v>428</v>
      </c>
      <c r="F133" s="100" t="s">
        <v>428</v>
      </c>
      <c r="G133" s="100" t="s">
        <v>428</v>
      </c>
      <c r="H133" s="100" t="s">
        <v>428</v>
      </c>
      <c r="I133" s="100" t="s">
        <v>428</v>
      </c>
      <c r="J133" s="100" t="s">
        <v>428</v>
      </c>
      <c r="K133" s="100" t="s">
        <v>428</v>
      </c>
      <c r="L133" s="100" t="s">
        <v>428</v>
      </c>
      <c r="M133" s="100" t="s">
        <v>428</v>
      </c>
      <c r="N133" s="100" t="s">
        <v>428</v>
      </c>
      <c r="O133" s="173"/>
    </row>
    <row r="134" spans="1:15" ht="28.5" customHeight="1">
      <c r="A134" s="137" t="s">
        <v>519</v>
      </c>
      <c r="B134" s="141" t="s">
        <v>175</v>
      </c>
      <c r="C134" s="144"/>
      <c r="D134" s="35" t="s">
        <v>20</v>
      </c>
      <c r="E134" s="72">
        <f>E135+E136+E137+E138</f>
        <v>0</v>
      </c>
      <c r="F134" s="72">
        <f t="shared" ref="F134" si="67">F135+F136+F137+F138</f>
        <v>0</v>
      </c>
      <c r="G134" s="72">
        <f t="shared" ref="G134" si="68">G135+G136+G137+G138</f>
        <v>0</v>
      </c>
      <c r="H134" s="142">
        <f>H135+H136+H137+H138</f>
        <v>0</v>
      </c>
      <c r="I134" s="142"/>
      <c r="J134" s="142"/>
      <c r="K134" s="142"/>
      <c r="L134" s="142"/>
      <c r="M134" s="72">
        <f>M135+M136+M137+M138</f>
        <v>0</v>
      </c>
      <c r="N134" s="72">
        <f t="shared" ref="N134" si="69">N135+N136+N137+N138</f>
        <v>0</v>
      </c>
      <c r="O134" s="171" t="s">
        <v>411</v>
      </c>
    </row>
    <row r="135" spans="1:15" ht="28.5" customHeight="1">
      <c r="A135" s="137"/>
      <c r="B135" s="141"/>
      <c r="C135" s="145"/>
      <c r="D135" s="35" t="s">
        <v>26</v>
      </c>
      <c r="E135" s="72">
        <f>F135+G135+H135+M135+N135</f>
        <v>0</v>
      </c>
      <c r="F135" s="72">
        <v>0</v>
      </c>
      <c r="G135" s="72">
        <v>0</v>
      </c>
      <c r="H135" s="148">
        <v>0</v>
      </c>
      <c r="I135" s="149"/>
      <c r="J135" s="149"/>
      <c r="K135" s="149"/>
      <c r="L135" s="150"/>
      <c r="M135" s="72">
        <v>0</v>
      </c>
      <c r="N135" s="72">
        <v>0</v>
      </c>
      <c r="O135" s="172"/>
    </row>
    <row r="136" spans="1:15" ht="33.75" customHeight="1">
      <c r="A136" s="137"/>
      <c r="B136" s="141"/>
      <c r="C136" s="145"/>
      <c r="D136" s="35" t="s">
        <v>1</v>
      </c>
      <c r="E136" s="72">
        <f t="shared" ref="E136:E138" si="70">F136+G136+H136+M136+N136</f>
        <v>0</v>
      </c>
      <c r="F136" s="72">
        <v>0</v>
      </c>
      <c r="G136" s="72">
        <v>0</v>
      </c>
      <c r="H136" s="148">
        <v>0</v>
      </c>
      <c r="I136" s="149"/>
      <c r="J136" s="149"/>
      <c r="K136" s="149"/>
      <c r="L136" s="150"/>
      <c r="M136" s="72">
        <v>0</v>
      </c>
      <c r="N136" s="72">
        <v>0</v>
      </c>
      <c r="O136" s="172"/>
    </row>
    <row r="137" spans="1:15" ht="33" customHeight="1">
      <c r="A137" s="137"/>
      <c r="B137" s="141"/>
      <c r="C137" s="145"/>
      <c r="D137" s="35" t="s">
        <v>21</v>
      </c>
      <c r="E137" s="72">
        <f t="shared" si="70"/>
        <v>0</v>
      </c>
      <c r="F137" s="72">
        <v>0</v>
      </c>
      <c r="G137" s="72">
        <v>0</v>
      </c>
      <c r="H137" s="148">
        <v>0</v>
      </c>
      <c r="I137" s="149"/>
      <c r="J137" s="149"/>
      <c r="K137" s="149"/>
      <c r="L137" s="150"/>
      <c r="M137" s="72">
        <v>0</v>
      </c>
      <c r="N137" s="72">
        <v>0</v>
      </c>
      <c r="O137" s="172"/>
    </row>
    <row r="138" spans="1:15" ht="28.5" customHeight="1">
      <c r="A138" s="137"/>
      <c r="B138" s="141"/>
      <c r="C138" s="146"/>
      <c r="D138" s="35" t="s">
        <v>2</v>
      </c>
      <c r="E138" s="72">
        <f t="shared" si="70"/>
        <v>0</v>
      </c>
      <c r="F138" s="72">
        <v>0</v>
      </c>
      <c r="G138" s="72">
        <v>0</v>
      </c>
      <c r="H138" s="148">
        <v>0</v>
      </c>
      <c r="I138" s="149"/>
      <c r="J138" s="149"/>
      <c r="K138" s="149"/>
      <c r="L138" s="150"/>
      <c r="M138" s="72">
        <v>0</v>
      </c>
      <c r="N138" s="72">
        <v>0</v>
      </c>
      <c r="O138" s="172"/>
    </row>
    <row r="139" spans="1:15" ht="28.5" customHeight="1">
      <c r="A139" s="137"/>
      <c r="B139" s="139" t="s">
        <v>408</v>
      </c>
      <c r="C139" s="137"/>
      <c r="D139" s="137"/>
      <c r="E139" s="138" t="s">
        <v>63</v>
      </c>
      <c r="F139" s="138" t="s">
        <v>64</v>
      </c>
      <c r="G139" s="138" t="s">
        <v>212</v>
      </c>
      <c r="H139" s="138" t="s">
        <v>3</v>
      </c>
      <c r="I139" s="140" t="s">
        <v>163</v>
      </c>
      <c r="J139" s="140"/>
      <c r="K139" s="140"/>
      <c r="L139" s="140"/>
      <c r="M139" s="138" t="s">
        <v>65</v>
      </c>
      <c r="N139" s="138" t="s">
        <v>66</v>
      </c>
      <c r="O139" s="172"/>
    </row>
    <row r="140" spans="1:15" ht="28.5" customHeight="1">
      <c r="A140" s="137"/>
      <c r="B140" s="139"/>
      <c r="C140" s="137"/>
      <c r="D140" s="137"/>
      <c r="E140" s="138"/>
      <c r="F140" s="138"/>
      <c r="G140" s="138"/>
      <c r="H140" s="138"/>
      <c r="I140" s="33" t="s">
        <v>159</v>
      </c>
      <c r="J140" s="33" t="s">
        <v>160</v>
      </c>
      <c r="K140" s="33" t="s">
        <v>161</v>
      </c>
      <c r="L140" s="33" t="s">
        <v>162</v>
      </c>
      <c r="M140" s="138"/>
      <c r="N140" s="138"/>
      <c r="O140" s="172"/>
    </row>
    <row r="141" spans="1:15" ht="28.5" customHeight="1">
      <c r="A141" s="137"/>
      <c r="B141" s="139"/>
      <c r="C141" s="137"/>
      <c r="D141" s="137"/>
      <c r="E141" s="67" t="s">
        <v>428</v>
      </c>
      <c r="F141" s="100" t="s">
        <v>428</v>
      </c>
      <c r="G141" s="100" t="s">
        <v>428</v>
      </c>
      <c r="H141" s="100" t="s">
        <v>428</v>
      </c>
      <c r="I141" s="100" t="s">
        <v>428</v>
      </c>
      <c r="J141" s="100" t="s">
        <v>428</v>
      </c>
      <c r="K141" s="100" t="s">
        <v>428</v>
      </c>
      <c r="L141" s="100" t="s">
        <v>428</v>
      </c>
      <c r="M141" s="100" t="s">
        <v>428</v>
      </c>
      <c r="N141" s="100" t="s">
        <v>428</v>
      </c>
      <c r="O141" s="173"/>
    </row>
    <row r="142" spans="1:15" ht="28.5" customHeight="1">
      <c r="A142" s="137" t="s">
        <v>520</v>
      </c>
      <c r="B142" s="141" t="s">
        <v>176</v>
      </c>
      <c r="C142" s="144"/>
      <c r="D142" s="35" t="s">
        <v>20</v>
      </c>
      <c r="E142" s="72">
        <f>E143+E144+E145+E146</f>
        <v>2815</v>
      </c>
      <c r="F142" s="72">
        <f t="shared" ref="F142" si="71">F143+F144+F145+F146</f>
        <v>0</v>
      </c>
      <c r="G142" s="72">
        <f t="shared" ref="G142" si="72">G143+G144+G145+G146</f>
        <v>0</v>
      </c>
      <c r="H142" s="142">
        <f>H143+H144+H145+H146</f>
        <v>2815</v>
      </c>
      <c r="I142" s="142"/>
      <c r="J142" s="142"/>
      <c r="K142" s="142"/>
      <c r="L142" s="142"/>
      <c r="M142" s="72">
        <f>M143+M144+M145+M146</f>
        <v>0</v>
      </c>
      <c r="N142" s="72">
        <f t="shared" ref="N142" si="73">N143+N144+N145+N146</f>
        <v>0</v>
      </c>
      <c r="O142" s="171" t="s">
        <v>411</v>
      </c>
    </row>
    <row r="143" spans="1:15" ht="28.5" customHeight="1">
      <c r="A143" s="137"/>
      <c r="B143" s="141"/>
      <c r="C143" s="145"/>
      <c r="D143" s="35" t="s">
        <v>26</v>
      </c>
      <c r="E143" s="72">
        <f>F143+G143+H143+M143+N143</f>
        <v>0</v>
      </c>
      <c r="F143" s="72">
        <v>0</v>
      </c>
      <c r="G143" s="72">
        <v>0</v>
      </c>
      <c r="H143" s="148">
        <v>0</v>
      </c>
      <c r="I143" s="149"/>
      <c r="J143" s="149"/>
      <c r="K143" s="149"/>
      <c r="L143" s="150"/>
      <c r="M143" s="72">
        <v>0</v>
      </c>
      <c r="N143" s="72">
        <v>0</v>
      </c>
      <c r="O143" s="172"/>
    </row>
    <row r="144" spans="1:15" ht="34.5" customHeight="1">
      <c r="A144" s="137"/>
      <c r="B144" s="141"/>
      <c r="C144" s="145"/>
      <c r="D144" s="35" t="s">
        <v>1</v>
      </c>
      <c r="E144" s="72">
        <f t="shared" ref="E144:E146" si="74">F144+G144+H144+M144+N144</f>
        <v>0</v>
      </c>
      <c r="F144" s="72">
        <v>0</v>
      </c>
      <c r="G144" s="72">
        <v>0</v>
      </c>
      <c r="H144" s="148">
        <v>0</v>
      </c>
      <c r="I144" s="149"/>
      <c r="J144" s="149"/>
      <c r="K144" s="149"/>
      <c r="L144" s="150"/>
      <c r="M144" s="72">
        <v>0</v>
      </c>
      <c r="N144" s="72">
        <v>0</v>
      </c>
      <c r="O144" s="172"/>
    </row>
    <row r="145" spans="1:15" ht="33" customHeight="1">
      <c r="A145" s="137"/>
      <c r="B145" s="141"/>
      <c r="C145" s="145"/>
      <c r="D145" s="35" t="s">
        <v>21</v>
      </c>
      <c r="E145" s="72">
        <f t="shared" si="74"/>
        <v>2815</v>
      </c>
      <c r="F145" s="72">
        <v>0</v>
      </c>
      <c r="G145" s="72">
        <v>0</v>
      </c>
      <c r="H145" s="148">
        <f>2800+2815-2800</f>
        <v>2815</v>
      </c>
      <c r="I145" s="149"/>
      <c r="J145" s="149"/>
      <c r="K145" s="149"/>
      <c r="L145" s="150"/>
      <c r="M145" s="72">
        <v>0</v>
      </c>
      <c r="N145" s="72">
        <v>0</v>
      </c>
      <c r="O145" s="172"/>
    </row>
    <row r="146" spans="1:15" ht="28.5" customHeight="1">
      <c r="A146" s="137"/>
      <c r="B146" s="141"/>
      <c r="C146" s="146"/>
      <c r="D146" s="35" t="s">
        <v>2</v>
      </c>
      <c r="E146" s="72">
        <f t="shared" si="74"/>
        <v>0</v>
      </c>
      <c r="F146" s="72">
        <v>0</v>
      </c>
      <c r="G146" s="72">
        <v>0</v>
      </c>
      <c r="H146" s="148">
        <v>0</v>
      </c>
      <c r="I146" s="149"/>
      <c r="J146" s="149"/>
      <c r="K146" s="149"/>
      <c r="L146" s="150"/>
      <c r="M146" s="72">
        <v>0</v>
      </c>
      <c r="N146" s="72">
        <v>0</v>
      </c>
      <c r="O146" s="172"/>
    </row>
    <row r="147" spans="1:15" ht="28.5" customHeight="1">
      <c r="A147" s="137"/>
      <c r="B147" s="139" t="s">
        <v>493</v>
      </c>
      <c r="C147" s="137"/>
      <c r="D147" s="137"/>
      <c r="E147" s="138" t="s">
        <v>63</v>
      </c>
      <c r="F147" s="138" t="s">
        <v>64</v>
      </c>
      <c r="G147" s="138" t="s">
        <v>212</v>
      </c>
      <c r="H147" s="138" t="s">
        <v>3</v>
      </c>
      <c r="I147" s="140" t="s">
        <v>163</v>
      </c>
      <c r="J147" s="140"/>
      <c r="K147" s="140"/>
      <c r="L147" s="140"/>
      <c r="M147" s="138" t="s">
        <v>65</v>
      </c>
      <c r="N147" s="138" t="s">
        <v>66</v>
      </c>
      <c r="O147" s="172"/>
    </row>
    <row r="148" spans="1:15" ht="28.5" customHeight="1">
      <c r="A148" s="137"/>
      <c r="B148" s="139"/>
      <c r="C148" s="137"/>
      <c r="D148" s="137"/>
      <c r="E148" s="138"/>
      <c r="F148" s="138"/>
      <c r="G148" s="138"/>
      <c r="H148" s="138"/>
      <c r="I148" s="33" t="s">
        <v>159</v>
      </c>
      <c r="J148" s="33" t="s">
        <v>160</v>
      </c>
      <c r="K148" s="33" t="s">
        <v>161</v>
      </c>
      <c r="L148" s="33" t="s">
        <v>162</v>
      </c>
      <c r="M148" s="138"/>
      <c r="N148" s="138"/>
      <c r="O148" s="172"/>
    </row>
    <row r="149" spans="1:15" ht="28.5" customHeight="1">
      <c r="A149" s="137"/>
      <c r="B149" s="139"/>
      <c r="C149" s="137"/>
      <c r="D149" s="137"/>
      <c r="E149" s="67">
        <v>100</v>
      </c>
      <c r="F149" s="100">
        <v>0</v>
      </c>
      <c r="G149" s="100">
        <v>0</v>
      </c>
      <c r="H149" s="100">
        <v>100</v>
      </c>
      <c r="I149" s="100">
        <v>100</v>
      </c>
      <c r="J149" s="100">
        <v>100</v>
      </c>
      <c r="K149" s="100">
        <v>100</v>
      </c>
      <c r="L149" s="100">
        <v>100</v>
      </c>
      <c r="M149" s="100">
        <v>0</v>
      </c>
      <c r="N149" s="100">
        <v>0</v>
      </c>
      <c r="O149" s="173"/>
    </row>
    <row r="150" spans="1:15" ht="28.5" customHeight="1">
      <c r="A150" s="137" t="s">
        <v>521</v>
      </c>
      <c r="B150" s="141" t="s">
        <v>177</v>
      </c>
      <c r="C150" s="144"/>
      <c r="D150" s="35" t="s">
        <v>20</v>
      </c>
      <c r="E150" s="72">
        <f>E151+E152+E153+E154</f>
        <v>0</v>
      </c>
      <c r="F150" s="72">
        <f t="shared" ref="F150" si="75">F151+F152+F153+F154</f>
        <v>0</v>
      </c>
      <c r="G150" s="72">
        <f t="shared" ref="G150" si="76">G151+G152+G153+G154</f>
        <v>0</v>
      </c>
      <c r="H150" s="142">
        <f>H151+H152+H153+H154</f>
        <v>0</v>
      </c>
      <c r="I150" s="142"/>
      <c r="J150" s="142"/>
      <c r="K150" s="142"/>
      <c r="L150" s="142"/>
      <c r="M150" s="72">
        <f>M151+M152+M153+M154</f>
        <v>0</v>
      </c>
      <c r="N150" s="72">
        <f t="shared" ref="N150" si="77">N151+N152+N153+N154</f>
        <v>0</v>
      </c>
      <c r="O150" s="171" t="s">
        <v>411</v>
      </c>
    </row>
    <row r="151" spans="1:15" ht="28.5" customHeight="1">
      <c r="A151" s="137"/>
      <c r="B151" s="141"/>
      <c r="C151" s="145"/>
      <c r="D151" s="35" t="s">
        <v>26</v>
      </c>
      <c r="E151" s="72">
        <f>F151+G151+H151+M151+N151</f>
        <v>0</v>
      </c>
      <c r="F151" s="72">
        <v>0</v>
      </c>
      <c r="G151" s="72">
        <v>0</v>
      </c>
      <c r="H151" s="148">
        <v>0</v>
      </c>
      <c r="I151" s="149"/>
      <c r="J151" s="149"/>
      <c r="K151" s="149"/>
      <c r="L151" s="150"/>
      <c r="M151" s="72">
        <v>0</v>
      </c>
      <c r="N151" s="72">
        <v>0</v>
      </c>
      <c r="O151" s="172"/>
    </row>
    <row r="152" spans="1:15" ht="32.25" customHeight="1">
      <c r="A152" s="137"/>
      <c r="B152" s="141"/>
      <c r="C152" s="145"/>
      <c r="D152" s="35" t="s">
        <v>1</v>
      </c>
      <c r="E152" s="72">
        <f t="shared" ref="E152:E154" si="78">F152+G152+H152+M152+N152</f>
        <v>0</v>
      </c>
      <c r="F152" s="72">
        <v>0</v>
      </c>
      <c r="G152" s="72">
        <v>0</v>
      </c>
      <c r="H152" s="148">
        <v>0</v>
      </c>
      <c r="I152" s="149"/>
      <c r="J152" s="149"/>
      <c r="K152" s="149"/>
      <c r="L152" s="150"/>
      <c r="M152" s="72">
        <v>0</v>
      </c>
      <c r="N152" s="72">
        <v>0</v>
      </c>
      <c r="O152" s="172"/>
    </row>
    <row r="153" spans="1:15" ht="32.25" customHeight="1">
      <c r="A153" s="137"/>
      <c r="B153" s="141"/>
      <c r="C153" s="145"/>
      <c r="D153" s="35" t="s">
        <v>21</v>
      </c>
      <c r="E153" s="72">
        <f t="shared" si="78"/>
        <v>0</v>
      </c>
      <c r="F153" s="72">
        <v>0</v>
      </c>
      <c r="G153" s="72">
        <v>0</v>
      </c>
      <c r="H153" s="148">
        <v>0</v>
      </c>
      <c r="I153" s="149"/>
      <c r="J153" s="149"/>
      <c r="K153" s="149"/>
      <c r="L153" s="150"/>
      <c r="M153" s="72">
        <v>0</v>
      </c>
      <c r="N153" s="72">
        <v>0</v>
      </c>
      <c r="O153" s="172"/>
    </row>
    <row r="154" spans="1:15" ht="28.5" customHeight="1">
      <c r="A154" s="137"/>
      <c r="B154" s="141"/>
      <c r="C154" s="146"/>
      <c r="D154" s="35" t="s">
        <v>2</v>
      </c>
      <c r="E154" s="72">
        <f t="shared" si="78"/>
        <v>0</v>
      </c>
      <c r="F154" s="72">
        <v>0</v>
      </c>
      <c r="G154" s="72">
        <v>0</v>
      </c>
      <c r="H154" s="148">
        <v>0</v>
      </c>
      <c r="I154" s="149"/>
      <c r="J154" s="149"/>
      <c r="K154" s="149"/>
      <c r="L154" s="150"/>
      <c r="M154" s="72">
        <v>0</v>
      </c>
      <c r="N154" s="72">
        <v>0</v>
      </c>
      <c r="O154" s="172"/>
    </row>
    <row r="155" spans="1:15" ht="28.5" customHeight="1">
      <c r="A155" s="137"/>
      <c r="B155" s="139" t="s">
        <v>408</v>
      </c>
      <c r="C155" s="137"/>
      <c r="D155" s="137"/>
      <c r="E155" s="138" t="s">
        <v>63</v>
      </c>
      <c r="F155" s="138" t="s">
        <v>64</v>
      </c>
      <c r="G155" s="138" t="s">
        <v>212</v>
      </c>
      <c r="H155" s="138" t="s">
        <v>3</v>
      </c>
      <c r="I155" s="140" t="s">
        <v>163</v>
      </c>
      <c r="J155" s="140"/>
      <c r="K155" s="140"/>
      <c r="L155" s="140"/>
      <c r="M155" s="138" t="s">
        <v>65</v>
      </c>
      <c r="N155" s="138" t="s">
        <v>66</v>
      </c>
      <c r="O155" s="172"/>
    </row>
    <row r="156" spans="1:15" ht="28.5" customHeight="1">
      <c r="A156" s="137"/>
      <c r="B156" s="139"/>
      <c r="C156" s="137"/>
      <c r="D156" s="137"/>
      <c r="E156" s="138"/>
      <c r="F156" s="138"/>
      <c r="G156" s="138"/>
      <c r="H156" s="138"/>
      <c r="I156" s="33" t="s">
        <v>159</v>
      </c>
      <c r="J156" s="33" t="s">
        <v>160</v>
      </c>
      <c r="K156" s="33" t="s">
        <v>161</v>
      </c>
      <c r="L156" s="33" t="s">
        <v>162</v>
      </c>
      <c r="M156" s="138"/>
      <c r="N156" s="138"/>
      <c r="O156" s="172"/>
    </row>
    <row r="157" spans="1:15" ht="28.5" customHeight="1">
      <c r="A157" s="137"/>
      <c r="B157" s="139"/>
      <c r="C157" s="137"/>
      <c r="D157" s="137"/>
      <c r="E157" s="67" t="s">
        <v>428</v>
      </c>
      <c r="F157" s="100" t="s">
        <v>428</v>
      </c>
      <c r="G157" s="100" t="s">
        <v>428</v>
      </c>
      <c r="H157" s="100" t="s">
        <v>428</v>
      </c>
      <c r="I157" s="100" t="s">
        <v>428</v>
      </c>
      <c r="J157" s="100" t="s">
        <v>428</v>
      </c>
      <c r="K157" s="100" t="s">
        <v>428</v>
      </c>
      <c r="L157" s="100" t="s">
        <v>428</v>
      </c>
      <c r="M157" s="100" t="s">
        <v>428</v>
      </c>
      <c r="N157" s="100" t="s">
        <v>428</v>
      </c>
      <c r="O157" s="173"/>
    </row>
    <row r="158" spans="1:15" ht="23.25" customHeight="1">
      <c r="A158" s="137" t="s">
        <v>522</v>
      </c>
      <c r="B158" s="141" t="s">
        <v>221</v>
      </c>
      <c r="C158" s="144"/>
      <c r="D158" s="35" t="s">
        <v>20</v>
      </c>
      <c r="E158" s="72">
        <f>E159+E160+E161+E162</f>
        <v>6910</v>
      </c>
      <c r="F158" s="72">
        <f t="shared" ref="F158" si="79">F159+F160+F161+F162</f>
        <v>0</v>
      </c>
      <c r="G158" s="72">
        <f t="shared" ref="G158" si="80">G159+G160+G161+G162</f>
        <v>0</v>
      </c>
      <c r="H158" s="142">
        <f>H159+H160+H161+H162</f>
        <v>6910</v>
      </c>
      <c r="I158" s="142"/>
      <c r="J158" s="142"/>
      <c r="K158" s="142"/>
      <c r="L158" s="142"/>
      <c r="M158" s="72">
        <f>M159+M160+M161+M162</f>
        <v>0</v>
      </c>
      <c r="N158" s="72">
        <f t="shared" ref="N158" si="81">N159+N160+N161+N162</f>
        <v>0</v>
      </c>
      <c r="O158" s="171" t="s">
        <v>411</v>
      </c>
    </row>
    <row r="159" spans="1:15" ht="22.5">
      <c r="A159" s="137"/>
      <c r="B159" s="141"/>
      <c r="C159" s="145"/>
      <c r="D159" s="35" t="s">
        <v>26</v>
      </c>
      <c r="E159" s="72">
        <f>F159+G159+H159+M159+N159</f>
        <v>6910</v>
      </c>
      <c r="F159" s="72">
        <v>0</v>
      </c>
      <c r="G159" s="72">
        <v>0</v>
      </c>
      <c r="H159" s="142">
        <f>5661+1249</f>
        <v>6910</v>
      </c>
      <c r="I159" s="142"/>
      <c r="J159" s="142"/>
      <c r="K159" s="142"/>
      <c r="L159" s="142"/>
      <c r="M159" s="72">
        <v>0</v>
      </c>
      <c r="N159" s="72">
        <v>0</v>
      </c>
      <c r="O159" s="172"/>
    </row>
    <row r="160" spans="1:15" ht="33.75">
      <c r="A160" s="137"/>
      <c r="B160" s="141"/>
      <c r="C160" s="145"/>
      <c r="D160" s="35" t="s">
        <v>1</v>
      </c>
      <c r="E160" s="72">
        <f t="shared" ref="E160:E162" si="82">F160+G160+H160+M160+N160</f>
        <v>0</v>
      </c>
      <c r="F160" s="72">
        <v>0</v>
      </c>
      <c r="G160" s="72">
        <v>0</v>
      </c>
      <c r="H160" s="142">
        <v>0</v>
      </c>
      <c r="I160" s="142"/>
      <c r="J160" s="142"/>
      <c r="K160" s="142"/>
      <c r="L160" s="142"/>
      <c r="M160" s="72">
        <v>0</v>
      </c>
      <c r="N160" s="72">
        <v>0</v>
      </c>
      <c r="O160" s="172"/>
    </row>
    <row r="161" spans="1:15" ht="33.75">
      <c r="A161" s="137"/>
      <c r="B161" s="141"/>
      <c r="C161" s="145"/>
      <c r="D161" s="35" t="s">
        <v>21</v>
      </c>
      <c r="E161" s="72">
        <f t="shared" si="82"/>
        <v>0</v>
      </c>
      <c r="F161" s="72">
        <v>0</v>
      </c>
      <c r="G161" s="72">
        <v>0</v>
      </c>
      <c r="H161" s="142">
        <v>0</v>
      </c>
      <c r="I161" s="142"/>
      <c r="J161" s="142"/>
      <c r="K161" s="142"/>
      <c r="L161" s="142"/>
      <c r="M161" s="72">
        <v>0</v>
      </c>
      <c r="N161" s="72">
        <v>0</v>
      </c>
      <c r="O161" s="172"/>
    </row>
    <row r="162" spans="1:15" ht="23.25" customHeight="1">
      <c r="A162" s="137"/>
      <c r="B162" s="141"/>
      <c r="C162" s="146"/>
      <c r="D162" s="35" t="s">
        <v>2</v>
      </c>
      <c r="E162" s="72">
        <f t="shared" si="82"/>
        <v>0</v>
      </c>
      <c r="F162" s="72">
        <v>0</v>
      </c>
      <c r="G162" s="72">
        <v>0</v>
      </c>
      <c r="H162" s="142">
        <v>0</v>
      </c>
      <c r="I162" s="142"/>
      <c r="J162" s="142"/>
      <c r="K162" s="142"/>
      <c r="L162" s="142"/>
      <c r="M162" s="72">
        <v>0</v>
      </c>
      <c r="N162" s="72">
        <v>0</v>
      </c>
      <c r="O162" s="172"/>
    </row>
    <row r="163" spans="1:15" ht="28.5" customHeight="1">
      <c r="A163" s="137"/>
      <c r="B163" s="147" t="s">
        <v>204</v>
      </c>
      <c r="C163" s="137"/>
      <c r="D163" s="137"/>
      <c r="E163" s="138" t="s">
        <v>63</v>
      </c>
      <c r="F163" s="138" t="s">
        <v>64</v>
      </c>
      <c r="G163" s="138" t="s">
        <v>212</v>
      </c>
      <c r="H163" s="138" t="s">
        <v>3</v>
      </c>
      <c r="I163" s="140" t="s">
        <v>163</v>
      </c>
      <c r="J163" s="140"/>
      <c r="K163" s="140"/>
      <c r="L163" s="140"/>
      <c r="M163" s="138" t="s">
        <v>65</v>
      </c>
      <c r="N163" s="138" t="s">
        <v>66</v>
      </c>
      <c r="O163" s="172"/>
    </row>
    <row r="164" spans="1:15" ht="28.5" customHeight="1">
      <c r="A164" s="137"/>
      <c r="B164" s="147"/>
      <c r="C164" s="137"/>
      <c r="D164" s="137"/>
      <c r="E164" s="138"/>
      <c r="F164" s="138"/>
      <c r="G164" s="138"/>
      <c r="H164" s="138"/>
      <c r="I164" s="33" t="s">
        <v>159</v>
      </c>
      <c r="J164" s="33" t="s">
        <v>160</v>
      </c>
      <c r="K164" s="33" t="s">
        <v>161</v>
      </c>
      <c r="L164" s="33" t="s">
        <v>162</v>
      </c>
      <c r="M164" s="138"/>
      <c r="N164" s="138"/>
      <c r="O164" s="172"/>
    </row>
    <row r="165" spans="1:15" ht="35.25" customHeight="1">
      <c r="A165" s="137"/>
      <c r="B165" s="147"/>
      <c r="C165" s="137"/>
      <c r="D165" s="137"/>
      <c r="E165" s="34">
        <v>100</v>
      </c>
      <c r="F165" s="34">
        <v>0</v>
      </c>
      <c r="G165" s="34">
        <v>0</v>
      </c>
      <c r="H165" s="34">
        <v>100</v>
      </c>
      <c r="I165" s="34">
        <v>100</v>
      </c>
      <c r="J165" s="34">
        <v>100</v>
      </c>
      <c r="K165" s="34">
        <v>100</v>
      </c>
      <c r="L165" s="34">
        <v>100</v>
      </c>
      <c r="M165" s="34">
        <v>0</v>
      </c>
      <c r="N165" s="34">
        <v>0</v>
      </c>
      <c r="O165" s="173"/>
    </row>
    <row r="166" spans="1:15" ht="28.5" customHeight="1">
      <c r="A166" s="137" t="s">
        <v>523</v>
      </c>
      <c r="B166" s="154" t="s">
        <v>224</v>
      </c>
      <c r="C166" s="144"/>
      <c r="D166" s="35" t="s">
        <v>20</v>
      </c>
      <c r="E166" s="72">
        <f>E167+E168+E169+E170</f>
        <v>269672</v>
      </c>
      <c r="F166" s="72">
        <f t="shared" ref="F166" si="83">F167+F168+F169+F170</f>
        <v>0</v>
      </c>
      <c r="G166" s="72">
        <f t="shared" ref="G166" si="84">G167+G168+G169+G170</f>
        <v>0</v>
      </c>
      <c r="H166" s="142">
        <f>H167+H168+H169+H170</f>
        <v>63826</v>
      </c>
      <c r="I166" s="142"/>
      <c r="J166" s="142"/>
      <c r="K166" s="142"/>
      <c r="L166" s="142"/>
      <c r="M166" s="72">
        <f>M167+M168+M169+M170</f>
        <v>102923</v>
      </c>
      <c r="N166" s="72">
        <f t="shared" ref="N166" si="85">N167+N168+N169+N170</f>
        <v>102923</v>
      </c>
      <c r="O166" s="171" t="s">
        <v>411</v>
      </c>
    </row>
    <row r="167" spans="1:15" ht="28.5" customHeight="1">
      <c r="A167" s="137"/>
      <c r="B167" s="155"/>
      <c r="C167" s="145"/>
      <c r="D167" s="35" t="s">
        <v>26</v>
      </c>
      <c r="E167" s="72">
        <f>F167+G167+H167+M167+N167</f>
        <v>269672</v>
      </c>
      <c r="F167" s="72">
        <v>0</v>
      </c>
      <c r="G167" s="72">
        <v>0</v>
      </c>
      <c r="H167" s="142">
        <f>102923-39097</f>
        <v>63826</v>
      </c>
      <c r="I167" s="142"/>
      <c r="J167" s="142"/>
      <c r="K167" s="142"/>
      <c r="L167" s="142"/>
      <c r="M167" s="72">
        <v>102923</v>
      </c>
      <c r="N167" s="72">
        <v>102923</v>
      </c>
      <c r="O167" s="172"/>
    </row>
    <row r="168" spans="1:15" ht="34.5" customHeight="1">
      <c r="A168" s="137"/>
      <c r="B168" s="155"/>
      <c r="C168" s="145"/>
      <c r="D168" s="35" t="s">
        <v>1</v>
      </c>
      <c r="E168" s="72">
        <f t="shared" ref="E168:E170" si="86">F168+G168+H168+M168+N168</f>
        <v>0</v>
      </c>
      <c r="F168" s="72">
        <v>0</v>
      </c>
      <c r="G168" s="72">
        <v>0</v>
      </c>
      <c r="H168" s="142">
        <v>0</v>
      </c>
      <c r="I168" s="142"/>
      <c r="J168" s="142"/>
      <c r="K168" s="142"/>
      <c r="L168" s="142"/>
      <c r="M168" s="72">
        <v>0</v>
      </c>
      <c r="N168" s="72">
        <v>0</v>
      </c>
      <c r="O168" s="172"/>
    </row>
    <row r="169" spans="1:15" ht="34.5" customHeight="1">
      <c r="A169" s="137"/>
      <c r="B169" s="155"/>
      <c r="C169" s="145"/>
      <c r="D169" s="35" t="s">
        <v>21</v>
      </c>
      <c r="E169" s="72">
        <f t="shared" si="86"/>
        <v>0</v>
      </c>
      <c r="F169" s="72">
        <v>0</v>
      </c>
      <c r="G169" s="72">
        <v>0</v>
      </c>
      <c r="H169" s="142">
        <v>0</v>
      </c>
      <c r="I169" s="142"/>
      <c r="J169" s="142"/>
      <c r="K169" s="142"/>
      <c r="L169" s="142"/>
      <c r="M169" s="72">
        <v>0</v>
      </c>
      <c r="N169" s="72">
        <v>0</v>
      </c>
      <c r="O169" s="172"/>
    </row>
    <row r="170" spans="1:15" ht="21" customHeight="1">
      <c r="A170" s="137"/>
      <c r="B170" s="156"/>
      <c r="C170" s="146"/>
      <c r="D170" s="35" t="s">
        <v>2</v>
      </c>
      <c r="E170" s="72">
        <f t="shared" si="86"/>
        <v>0</v>
      </c>
      <c r="F170" s="72">
        <v>0</v>
      </c>
      <c r="G170" s="72">
        <v>0</v>
      </c>
      <c r="H170" s="142">
        <v>0</v>
      </c>
      <c r="I170" s="142"/>
      <c r="J170" s="142"/>
      <c r="K170" s="142"/>
      <c r="L170" s="142"/>
      <c r="M170" s="72">
        <v>0</v>
      </c>
      <c r="N170" s="72">
        <v>0</v>
      </c>
      <c r="O170" s="172"/>
    </row>
    <row r="171" spans="1:15" ht="28.5" customHeight="1">
      <c r="A171" s="137"/>
      <c r="B171" s="147" t="s">
        <v>483</v>
      </c>
      <c r="C171" s="137"/>
      <c r="D171" s="137"/>
      <c r="E171" s="138" t="s">
        <v>63</v>
      </c>
      <c r="F171" s="138" t="s">
        <v>64</v>
      </c>
      <c r="G171" s="138" t="s">
        <v>212</v>
      </c>
      <c r="H171" s="138" t="s">
        <v>3</v>
      </c>
      <c r="I171" s="140" t="s">
        <v>163</v>
      </c>
      <c r="J171" s="140"/>
      <c r="K171" s="140"/>
      <c r="L171" s="140"/>
      <c r="M171" s="138" t="s">
        <v>65</v>
      </c>
      <c r="N171" s="138" t="s">
        <v>66</v>
      </c>
      <c r="O171" s="172"/>
    </row>
    <row r="172" spans="1:15" ht="28.5" customHeight="1">
      <c r="A172" s="137"/>
      <c r="B172" s="147"/>
      <c r="C172" s="137"/>
      <c r="D172" s="137"/>
      <c r="E172" s="138"/>
      <c r="F172" s="138"/>
      <c r="G172" s="138"/>
      <c r="H172" s="138"/>
      <c r="I172" s="33" t="s">
        <v>159</v>
      </c>
      <c r="J172" s="33" t="s">
        <v>160</v>
      </c>
      <c r="K172" s="33" t="s">
        <v>161</v>
      </c>
      <c r="L172" s="33" t="s">
        <v>162</v>
      </c>
      <c r="M172" s="138"/>
      <c r="N172" s="138"/>
      <c r="O172" s="172"/>
    </row>
    <row r="173" spans="1:15" ht="22.5" customHeight="1">
      <c r="A173" s="137"/>
      <c r="B173" s="147"/>
      <c r="C173" s="137"/>
      <c r="D173" s="137"/>
      <c r="E173" s="34">
        <v>100</v>
      </c>
      <c r="F173" s="34">
        <v>0</v>
      </c>
      <c r="G173" s="34">
        <v>0</v>
      </c>
      <c r="H173" s="34">
        <v>100</v>
      </c>
      <c r="I173" s="34">
        <v>100</v>
      </c>
      <c r="J173" s="34">
        <v>100</v>
      </c>
      <c r="K173" s="34">
        <v>100</v>
      </c>
      <c r="L173" s="34">
        <v>100</v>
      </c>
      <c r="M173" s="34">
        <v>100</v>
      </c>
      <c r="N173" s="34">
        <v>100</v>
      </c>
      <c r="O173" s="173"/>
    </row>
    <row r="174" spans="1:15" ht="24.75" customHeight="1">
      <c r="A174" s="151" t="s">
        <v>524</v>
      </c>
      <c r="B174" s="154" t="s">
        <v>223</v>
      </c>
      <c r="C174" s="144"/>
      <c r="D174" s="35" t="s">
        <v>20</v>
      </c>
      <c r="E174" s="72">
        <f>E175+E176+E177+E178</f>
        <v>168214.1764</v>
      </c>
      <c r="F174" s="72">
        <f t="shared" ref="F174" si="87">F175+F176+F177+F178</f>
        <v>0</v>
      </c>
      <c r="G174" s="72">
        <f t="shared" ref="G174" si="88">G175+G176+G177+G178</f>
        <v>0</v>
      </c>
      <c r="H174" s="142">
        <f>H175+H176+H177+H178</f>
        <v>54657</v>
      </c>
      <c r="I174" s="142"/>
      <c r="J174" s="142"/>
      <c r="K174" s="142"/>
      <c r="L174" s="142"/>
      <c r="M174" s="72">
        <f>M175+M176+M177+M178</f>
        <v>54580.176399999997</v>
      </c>
      <c r="N174" s="72">
        <f t="shared" ref="N174" si="89">N175+N176+N177+N178</f>
        <v>58977</v>
      </c>
      <c r="O174" s="171" t="s">
        <v>411</v>
      </c>
    </row>
    <row r="175" spans="1:15" ht="28.5" customHeight="1">
      <c r="A175" s="152"/>
      <c r="B175" s="155"/>
      <c r="C175" s="145"/>
      <c r="D175" s="35" t="s">
        <v>26</v>
      </c>
      <c r="E175" s="72">
        <f>F175+G175+H175+M175+N175</f>
        <v>0</v>
      </c>
      <c r="F175" s="72">
        <v>0</v>
      </c>
      <c r="G175" s="72">
        <v>0</v>
      </c>
      <c r="H175" s="142">
        <v>0</v>
      </c>
      <c r="I175" s="142"/>
      <c r="J175" s="142"/>
      <c r="K175" s="142"/>
      <c r="L175" s="142"/>
      <c r="M175" s="72">
        <v>0</v>
      </c>
      <c r="N175" s="72">
        <v>0</v>
      </c>
      <c r="O175" s="172"/>
    </row>
    <row r="176" spans="1:15" ht="38.25" customHeight="1">
      <c r="A176" s="152"/>
      <c r="B176" s="155"/>
      <c r="C176" s="145"/>
      <c r="D176" s="35" t="s">
        <v>1</v>
      </c>
      <c r="E176" s="72">
        <f t="shared" ref="E176:E178" si="90">F176+G176+H176+M176+N176</f>
        <v>0</v>
      </c>
      <c r="F176" s="72">
        <v>0</v>
      </c>
      <c r="G176" s="72">
        <v>0</v>
      </c>
      <c r="H176" s="142">
        <v>0</v>
      </c>
      <c r="I176" s="142"/>
      <c r="J176" s="142"/>
      <c r="K176" s="142"/>
      <c r="L176" s="142"/>
      <c r="M176" s="72">
        <v>0</v>
      </c>
      <c r="N176" s="72">
        <v>0</v>
      </c>
      <c r="O176" s="172"/>
    </row>
    <row r="177" spans="1:15" ht="36" customHeight="1">
      <c r="A177" s="152"/>
      <c r="B177" s="155"/>
      <c r="C177" s="145"/>
      <c r="D177" s="35" t="s">
        <v>21</v>
      </c>
      <c r="E177" s="72">
        <f t="shared" si="90"/>
        <v>168214.1764</v>
      </c>
      <c r="F177" s="72">
        <v>0</v>
      </c>
      <c r="G177" s="72">
        <v>0</v>
      </c>
      <c r="H177" s="142">
        <f>54527+130</f>
        <v>54657</v>
      </c>
      <c r="I177" s="142"/>
      <c r="J177" s="142"/>
      <c r="K177" s="142"/>
      <c r="L177" s="142"/>
      <c r="M177" s="72">
        <f>56708-2127.8236</f>
        <v>54580.176399999997</v>
      </c>
      <c r="N177" s="72">
        <v>58977</v>
      </c>
      <c r="O177" s="172"/>
    </row>
    <row r="178" spans="1:15" ht="28.5" customHeight="1">
      <c r="A178" s="152"/>
      <c r="B178" s="156"/>
      <c r="C178" s="146"/>
      <c r="D178" s="35" t="s">
        <v>2</v>
      </c>
      <c r="E178" s="72">
        <f t="shared" si="90"/>
        <v>0</v>
      </c>
      <c r="F178" s="72">
        <v>0</v>
      </c>
      <c r="G178" s="72">
        <v>0</v>
      </c>
      <c r="H178" s="142">
        <v>0</v>
      </c>
      <c r="I178" s="142"/>
      <c r="J178" s="142"/>
      <c r="K178" s="142"/>
      <c r="L178" s="142"/>
      <c r="M178" s="72">
        <v>0</v>
      </c>
      <c r="N178" s="72">
        <v>0</v>
      </c>
      <c r="O178" s="172"/>
    </row>
    <row r="179" spans="1:15">
      <c r="A179" s="152"/>
      <c r="B179" s="139" t="s">
        <v>116</v>
      </c>
      <c r="C179" s="151"/>
      <c r="D179" s="137"/>
      <c r="E179" s="138" t="s">
        <v>63</v>
      </c>
      <c r="F179" s="138" t="s">
        <v>64</v>
      </c>
      <c r="G179" s="138" t="s">
        <v>212</v>
      </c>
      <c r="H179" s="138" t="s">
        <v>3</v>
      </c>
      <c r="I179" s="140" t="s">
        <v>163</v>
      </c>
      <c r="J179" s="140"/>
      <c r="K179" s="140"/>
      <c r="L179" s="140"/>
      <c r="M179" s="138" t="s">
        <v>65</v>
      </c>
      <c r="N179" s="138" t="s">
        <v>66</v>
      </c>
      <c r="O179" s="172"/>
    </row>
    <row r="180" spans="1:15" ht="22.5">
      <c r="A180" s="152"/>
      <c r="B180" s="139"/>
      <c r="C180" s="152"/>
      <c r="D180" s="137"/>
      <c r="E180" s="138"/>
      <c r="F180" s="138"/>
      <c r="G180" s="138"/>
      <c r="H180" s="138"/>
      <c r="I180" s="33" t="s">
        <v>159</v>
      </c>
      <c r="J180" s="33" t="s">
        <v>160</v>
      </c>
      <c r="K180" s="33" t="s">
        <v>161</v>
      </c>
      <c r="L180" s="33" t="s">
        <v>162</v>
      </c>
      <c r="M180" s="138"/>
      <c r="N180" s="138"/>
      <c r="O180" s="172"/>
    </row>
    <row r="181" spans="1:15" ht="42" customHeight="1">
      <c r="A181" s="153"/>
      <c r="B181" s="139"/>
      <c r="C181" s="153"/>
      <c r="D181" s="137"/>
      <c r="E181" s="34">
        <v>100</v>
      </c>
      <c r="F181" s="100">
        <v>0</v>
      </c>
      <c r="G181" s="100">
        <v>0</v>
      </c>
      <c r="H181" s="100">
        <v>100</v>
      </c>
      <c r="I181" s="100">
        <v>100</v>
      </c>
      <c r="J181" s="100">
        <v>100</v>
      </c>
      <c r="K181" s="100">
        <v>100</v>
      </c>
      <c r="L181" s="100">
        <v>100</v>
      </c>
      <c r="M181" s="100">
        <v>100</v>
      </c>
      <c r="N181" s="100">
        <v>100</v>
      </c>
      <c r="O181" s="173"/>
    </row>
    <row r="182" spans="1:15" ht="21" customHeight="1">
      <c r="A182" s="137" t="s">
        <v>525</v>
      </c>
      <c r="B182" s="154" t="s">
        <v>222</v>
      </c>
      <c r="C182" s="144"/>
      <c r="D182" s="35" t="s">
        <v>20</v>
      </c>
      <c r="E182" s="72">
        <f>E183+E184+E185+E186</f>
        <v>14205</v>
      </c>
      <c r="F182" s="72">
        <f t="shared" ref="F182" si="91">F183+F184+F185+F186</f>
        <v>0</v>
      </c>
      <c r="G182" s="72">
        <f t="shared" ref="G182" si="92">G183+G184+G185+G186</f>
        <v>0</v>
      </c>
      <c r="H182" s="142">
        <f>H183+H184+H185+H186</f>
        <v>4375</v>
      </c>
      <c r="I182" s="142"/>
      <c r="J182" s="142"/>
      <c r="K182" s="142"/>
      <c r="L182" s="142"/>
      <c r="M182" s="72">
        <f>M183+M184+M185+M186</f>
        <v>4915</v>
      </c>
      <c r="N182" s="72">
        <f t="shared" ref="N182" si="93">N183+N184+N185+N186</f>
        <v>4915</v>
      </c>
      <c r="O182" s="171" t="s">
        <v>411</v>
      </c>
    </row>
    <row r="183" spans="1:15" ht="22.5">
      <c r="A183" s="137"/>
      <c r="B183" s="155"/>
      <c r="C183" s="145"/>
      <c r="D183" s="35" t="s">
        <v>26</v>
      </c>
      <c r="E183" s="72">
        <f>F183+G183+H183+M183+N183</f>
        <v>10795</v>
      </c>
      <c r="F183" s="72">
        <v>0</v>
      </c>
      <c r="G183" s="72">
        <v>0</v>
      </c>
      <c r="H183" s="142">
        <f>3735-410</f>
        <v>3325</v>
      </c>
      <c r="I183" s="142"/>
      <c r="J183" s="142"/>
      <c r="K183" s="142"/>
      <c r="L183" s="142"/>
      <c r="M183" s="72">
        <v>3735</v>
      </c>
      <c r="N183" s="72">
        <v>3735</v>
      </c>
      <c r="O183" s="172"/>
    </row>
    <row r="184" spans="1:15" ht="33.75">
      <c r="A184" s="137"/>
      <c r="B184" s="155"/>
      <c r="C184" s="145"/>
      <c r="D184" s="35" t="s">
        <v>1</v>
      </c>
      <c r="E184" s="72">
        <f t="shared" ref="E184:E186" si="94">F184+G184+H184+M184+N184</f>
        <v>0</v>
      </c>
      <c r="F184" s="72">
        <v>0</v>
      </c>
      <c r="G184" s="72">
        <v>0</v>
      </c>
      <c r="H184" s="142">
        <v>0</v>
      </c>
      <c r="I184" s="142"/>
      <c r="J184" s="142"/>
      <c r="K184" s="142"/>
      <c r="L184" s="142"/>
      <c r="M184" s="72">
        <v>0</v>
      </c>
      <c r="N184" s="72">
        <v>0</v>
      </c>
      <c r="O184" s="172"/>
    </row>
    <row r="185" spans="1:15" ht="33.75">
      <c r="A185" s="137"/>
      <c r="B185" s="155"/>
      <c r="C185" s="145"/>
      <c r="D185" s="35" t="s">
        <v>21</v>
      </c>
      <c r="E185" s="72">
        <f t="shared" si="94"/>
        <v>3410</v>
      </c>
      <c r="F185" s="72">
        <v>0</v>
      </c>
      <c r="G185" s="72">
        <v>0</v>
      </c>
      <c r="H185" s="142">
        <f>1180-130</f>
        <v>1050</v>
      </c>
      <c r="I185" s="142"/>
      <c r="J185" s="142"/>
      <c r="K185" s="142"/>
      <c r="L185" s="142"/>
      <c r="M185" s="72">
        <v>1180</v>
      </c>
      <c r="N185" s="72">
        <v>1180</v>
      </c>
      <c r="O185" s="172"/>
    </row>
    <row r="186" spans="1:15" ht="23.25" customHeight="1">
      <c r="A186" s="137"/>
      <c r="B186" s="156"/>
      <c r="C186" s="146"/>
      <c r="D186" s="35" t="s">
        <v>2</v>
      </c>
      <c r="E186" s="72">
        <f t="shared" si="94"/>
        <v>0</v>
      </c>
      <c r="F186" s="72">
        <v>0</v>
      </c>
      <c r="G186" s="72">
        <v>0</v>
      </c>
      <c r="H186" s="142">
        <v>0</v>
      </c>
      <c r="I186" s="142"/>
      <c r="J186" s="142"/>
      <c r="K186" s="142"/>
      <c r="L186" s="142"/>
      <c r="M186" s="72">
        <v>0</v>
      </c>
      <c r="N186" s="72">
        <v>0</v>
      </c>
      <c r="O186" s="172"/>
    </row>
    <row r="187" spans="1:15" ht="28.5" customHeight="1">
      <c r="A187" s="137"/>
      <c r="B187" s="154" t="s">
        <v>484</v>
      </c>
      <c r="C187" s="137"/>
      <c r="D187" s="137"/>
      <c r="E187" s="138" t="s">
        <v>63</v>
      </c>
      <c r="F187" s="138" t="s">
        <v>64</v>
      </c>
      <c r="G187" s="138" t="s">
        <v>212</v>
      </c>
      <c r="H187" s="138" t="s">
        <v>3</v>
      </c>
      <c r="I187" s="140" t="s">
        <v>163</v>
      </c>
      <c r="J187" s="140"/>
      <c r="K187" s="140"/>
      <c r="L187" s="140"/>
      <c r="M187" s="138" t="s">
        <v>65</v>
      </c>
      <c r="N187" s="138" t="s">
        <v>66</v>
      </c>
      <c r="O187" s="172"/>
    </row>
    <row r="188" spans="1:15" ht="28.5" customHeight="1">
      <c r="A188" s="137"/>
      <c r="B188" s="155"/>
      <c r="C188" s="137"/>
      <c r="D188" s="137"/>
      <c r="E188" s="138"/>
      <c r="F188" s="138"/>
      <c r="G188" s="138"/>
      <c r="H188" s="138"/>
      <c r="I188" s="33" t="s">
        <v>159</v>
      </c>
      <c r="J188" s="33" t="s">
        <v>160</v>
      </c>
      <c r="K188" s="33" t="s">
        <v>161</v>
      </c>
      <c r="L188" s="33" t="s">
        <v>162</v>
      </c>
      <c r="M188" s="138"/>
      <c r="N188" s="138"/>
      <c r="O188" s="172"/>
    </row>
    <row r="189" spans="1:15" ht="101.25" customHeight="1">
      <c r="A189" s="151"/>
      <c r="B189" s="155"/>
      <c r="C189" s="151"/>
      <c r="D189" s="137"/>
      <c r="E189" s="34">
        <v>100</v>
      </c>
      <c r="F189" s="34">
        <v>0</v>
      </c>
      <c r="G189" s="34">
        <v>0</v>
      </c>
      <c r="H189" s="34">
        <v>100</v>
      </c>
      <c r="I189" s="34">
        <v>100</v>
      </c>
      <c r="J189" s="34">
        <v>100</v>
      </c>
      <c r="K189" s="34">
        <v>100</v>
      </c>
      <c r="L189" s="34">
        <v>100</v>
      </c>
      <c r="M189" s="34">
        <v>100</v>
      </c>
      <c r="N189" s="34">
        <v>100</v>
      </c>
      <c r="O189" s="173"/>
    </row>
    <row r="190" spans="1:15" ht="21.75" customHeight="1">
      <c r="A190" s="137" t="s">
        <v>526</v>
      </c>
      <c r="B190" s="141" t="s">
        <v>34</v>
      </c>
      <c r="C190" s="140"/>
      <c r="D190" s="24" t="s">
        <v>20</v>
      </c>
      <c r="E190" s="72">
        <f>E191+E192+E193+E194</f>
        <v>455377.98608</v>
      </c>
      <c r="F190" s="72">
        <f t="shared" ref="F190" si="95">F191+F192+F193+F194</f>
        <v>102016.28959</v>
      </c>
      <c r="G190" s="72">
        <f t="shared" ref="G190" si="96">G191+G192+G193+G194</f>
        <v>105071.29049000001</v>
      </c>
      <c r="H190" s="142">
        <f>H191+H192+H193+H194</f>
        <v>85687.5</v>
      </c>
      <c r="I190" s="142"/>
      <c r="J190" s="142"/>
      <c r="K190" s="142"/>
      <c r="L190" s="142"/>
      <c r="M190" s="72">
        <f>M191+M192+M193+M194</f>
        <v>92697.016000000003</v>
      </c>
      <c r="N190" s="72">
        <f t="shared" ref="N190" si="97">N191+N192+N193+N194</f>
        <v>69905.89</v>
      </c>
      <c r="O190" s="138"/>
    </row>
    <row r="191" spans="1:15" ht="22.5">
      <c r="A191" s="137"/>
      <c r="B191" s="141"/>
      <c r="C191" s="140"/>
      <c r="D191" s="24" t="s">
        <v>26</v>
      </c>
      <c r="E191" s="72">
        <f>F191+G191+H191+M191+N191</f>
        <v>214559.79669000002</v>
      </c>
      <c r="F191" s="72">
        <f>F196+F204+F212+F220+F228+F236+F244+F252+F260+F268</f>
        <v>50459.396739999996</v>
      </c>
      <c r="G191" s="72">
        <f>G196+G204+G212+G220+G228+G236+G244+G252+G260+G268</f>
        <v>50789.454410000006</v>
      </c>
      <c r="H191" s="142">
        <f>H196+H204+H212+H220+H228+H236+H244+H252+H260+H268</f>
        <v>38173.279450000002</v>
      </c>
      <c r="I191" s="142"/>
      <c r="J191" s="142"/>
      <c r="K191" s="142"/>
      <c r="L191" s="142"/>
      <c r="M191" s="72">
        <f>M196+M204+M212+M220+M228+M236+M244+M252+M260+M268</f>
        <v>46739.697520000002</v>
      </c>
      <c r="N191" s="72">
        <f>N196+N204+N212+N220+N228+N236+N244+N252+N260+N268</f>
        <v>28397.968570000001</v>
      </c>
      <c r="O191" s="138"/>
    </row>
    <row r="192" spans="1:15" ht="33.75">
      <c r="A192" s="137"/>
      <c r="B192" s="141"/>
      <c r="C192" s="140"/>
      <c r="D192" s="24" t="s">
        <v>1</v>
      </c>
      <c r="E192" s="72">
        <f t="shared" ref="E192:E194" si="98">F192+G192+H192+M192+N192</f>
        <v>172510.61661000003</v>
      </c>
      <c r="F192" s="72">
        <f t="shared" ref="F192:G194" si="99">F197+F205+F213+F221+F229+F237+F245+F253+F261+F269</f>
        <v>29830.535670000001</v>
      </c>
      <c r="G192" s="72">
        <f t="shared" si="99"/>
        <v>32134.86608</v>
      </c>
      <c r="H192" s="142">
        <f t="shared" ref="H192:H194" si="100">H197+H205+H213+H221+H229+H237+H245+H253+H261+H269</f>
        <v>39195.068550000004</v>
      </c>
      <c r="I192" s="142"/>
      <c r="J192" s="142"/>
      <c r="K192" s="142"/>
      <c r="L192" s="142"/>
      <c r="M192" s="72">
        <f t="shared" ref="M192:N192" si="101">M197+M205+M213+M221+M229+M237+M245+M253+M261+M269</f>
        <v>36760.21488</v>
      </c>
      <c r="N192" s="72">
        <f t="shared" si="101"/>
        <v>34589.931429999997</v>
      </c>
      <c r="O192" s="138"/>
    </row>
    <row r="193" spans="1:15" ht="33.75">
      <c r="A193" s="137"/>
      <c r="B193" s="141"/>
      <c r="C193" s="140"/>
      <c r="D193" s="24" t="s">
        <v>21</v>
      </c>
      <c r="E193" s="72">
        <f t="shared" si="98"/>
        <v>68307.572780000002</v>
      </c>
      <c r="F193" s="72">
        <f t="shared" si="99"/>
        <v>21726.357179999999</v>
      </c>
      <c r="G193" s="72">
        <f t="shared" si="99"/>
        <v>22146.97</v>
      </c>
      <c r="H193" s="142">
        <f t="shared" si="100"/>
        <v>8319.152</v>
      </c>
      <c r="I193" s="142"/>
      <c r="J193" s="142"/>
      <c r="K193" s="142"/>
      <c r="L193" s="142"/>
      <c r="M193" s="72">
        <f t="shared" ref="M193:N193" si="102">M198+M206+M214+M222+M230+M238+M246+M254+M262+M270</f>
        <v>9197.1036000000004</v>
      </c>
      <c r="N193" s="72">
        <f t="shared" si="102"/>
        <v>6917.99</v>
      </c>
      <c r="O193" s="138"/>
    </row>
    <row r="194" spans="1:15" ht="22.5">
      <c r="A194" s="137"/>
      <c r="B194" s="141"/>
      <c r="C194" s="140"/>
      <c r="D194" s="24" t="s">
        <v>2</v>
      </c>
      <c r="E194" s="72">
        <f t="shared" si="98"/>
        <v>0</v>
      </c>
      <c r="F194" s="72">
        <f t="shared" si="99"/>
        <v>0</v>
      </c>
      <c r="G194" s="72">
        <f t="shared" si="99"/>
        <v>0</v>
      </c>
      <c r="H194" s="142">
        <f t="shared" si="100"/>
        <v>0</v>
      </c>
      <c r="I194" s="142"/>
      <c r="J194" s="142"/>
      <c r="K194" s="142"/>
      <c r="L194" s="142"/>
      <c r="M194" s="72">
        <f t="shared" ref="M194:N194" si="103">M199+M207+M215+M223+M231+M239+M247+M255+M263+M271</f>
        <v>0</v>
      </c>
      <c r="N194" s="72">
        <f t="shared" si="103"/>
        <v>0</v>
      </c>
      <c r="O194" s="138"/>
    </row>
    <row r="195" spans="1:15" ht="21.75" hidden="1" customHeight="1">
      <c r="A195" s="137" t="s">
        <v>13</v>
      </c>
      <c r="B195" s="141" t="s">
        <v>38</v>
      </c>
      <c r="C195" s="163"/>
      <c r="D195" s="24" t="s">
        <v>20</v>
      </c>
      <c r="E195" s="72">
        <f>E196+E197+E198+E199</f>
        <v>0</v>
      </c>
      <c r="F195" s="72">
        <f t="shared" ref="F195" si="104">F196+F197+F198+F199</f>
        <v>0</v>
      </c>
      <c r="G195" s="72">
        <f t="shared" ref="G195" si="105">G196+G197+G198+G199</f>
        <v>0</v>
      </c>
      <c r="H195" s="142">
        <f>H196+H197+H198+H199</f>
        <v>0</v>
      </c>
      <c r="I195" s="142"/>
      <c r="J195" s="142"/>
      <c r="K195" s="142"/>
      <c r="L195" s="142"/>
      <c r="M195" s="72">
        <f>M196+M197+M198+M199</f>
        <v>0</v>
      </c>
      <c r="N195" s="72">
        <f t="shared" ref="N195" si="106">N196+N197+N198+N199</f>
        <v>0</v>
      </c>
      <c r="O195" s="171" t="s">
        <v>411</v>
      </c>
    </row>
    <row r="196" spans="1:15" ht="22.5" hidden="1">
      <c r="A196" s="137"/>
      <c r="B196" s="141"/>
      <c r="C196" s="163"/>
      <c r="D196" s="24" t="s">
        <v>26</v>
      </c>
      <c r="E196" s="72">
        <f>F196+G196+H196+M196+N196</f>
        <v>0</v>
      </c>
      <c r="F196" s="72">
        <v>0</v>
      </c>
      <c r="G196" s="72">
        <v>0</v>
      </c>
      <c r="H196" s="142">
        <v>0</v>
      </c>
      <c r="I196" s="142"/>
      <c r="J196" s="142"/>
      <c r="K196" s="142"/>
      <c r="L196" s="142"/>
      <c r="M196" s="72">
        <v>0</v>
      </c>
      <c r="N196" s="72">
        <v>0</v>
      </c>
      <c r="O196" s="172"/>
    </row>
    <row r="197" spans="1:15" ht="33.75" hidden="1">
      <c r="A197" s="137"/>
      <c r="B197" s="141"/>
      <c r="C197" s="163"/>
      <c r="D197" s="24" t="s">
        <v>1</v>
      </c>
      <c r="E197" s="72">
        <f t="shared" ref="E197:E199" si="107">F197+G197+H197+M197+N197</f>
        <v>0</v>
      </c>
      <c r="F197" s="72">
        <v>0</v>
      </c>
      <c r="G197" s="72">
        <v>0</v>
      </c>
      <c r="H197" s="142">
        <v>0</v>
      </c>
      <c r="I197" s="142"/>
      <c r="J197" s="142"/>
      <c r="K197" s="142"/>
      <c r="L197" s="142"/>
      <c r="M197" s="72">
        <v>0</v>
      </c>
      <c r="N197" s="72">
        <v>0</v>
      </c>
      <c r="O197" s="172"/>
    </row>
    <row r="198" spans="1:15" ht="33.75" hidden="1">
      <c r="A198" s="137"/>
      <c r="B198" s="141"/>
      <c r="C198" s="163"/>
      <c r="D198" s="24" t="s">
        <v>21</v>
      </c>
      <c r="E198" s="72">
        <f t="shared" si="107"/>
        <v>0</v>
      </c>
      <c r="F198" s="72">
        <v>0</v>
      </c>
      <c r="G198" s="72">
        <v>0</v>
      </c>
      <c r="H198" s="142">
        <v>0</v>
      </c>
      <c r="I198" s="142"/>
      <c r="J198" s="142"/>
      <c r="K198" s="142"/>
      <c r="L198" s="142"/>
      <c r="M198" s="72">
        <v>0</v>
      </c>
      <c r="N198" s="72">
        <v>0</v>
      </c>
      <c r="O198" s="172"/>
    </row>
    <row r="199" spans="1:15" ht="22.5" hidden="1">
      <c r="A199" s="137"/>
      <c r="B199" s="141"/>
      <c r="C199" s="163"/>
      <c r="D199" s="24" t="s">
        <v>2</v>
      </c>
      <c r="E199" s="72">
        <f t="shared" si="107"/>
        <v>0</v>
      </c>
      <c r="F199" s="72">
        <v>0</v>
      </c>
      <c r="G199" s="72">
        <v>0</v>
      </c>
      <c r="H199" s="142">
        <v>0</v>
      </c>
      <c r="I199" s="142"/>
      <c r="J199" s="142"/>
      <c r="K199" s="142"/>
      <c r="L199" s="142"/>
      <c r="M199" s="72">
        <v>0</v>
      </c>
      <c r="N199" s="72">
        <v>0</v>
      </c>
      <c r="O199" s="172"/>
    </row>
    <row r="200" spans="1:15" ht="20.25" hidden="1" customHeight="1">
      <c r="A200" s="137"/>
      <c r="B200" s="139" t="s">
        <v>114</v>
      </c>
      <c r="C200" s="137"/>
      <c r="D200" s="137"/>
      <c r="E200" s="138" t="s">
        <v>63</v>
      </c>
      <c r="F200" s="138" t="s">
        <v>64</v>
      </c>
      <c r="G200" s="138" t="s">
        <v>212</v>
      </c>
      <c r="H200" s="138" t="s">
        <v>3</v>
      </c>
      <c r="I200" s="140" t="s">
        <v>163</v>
      </c>
      <c r="J200" s="140"/>
      <c r="K200" s="140"/>
      <c r="L200" s="140"/>
      <c r="M200" s="138" t="s">
        <v>65</v>
      </c>
      <c r="N200" s="138" t="s">
        <v>66</v>
      </c>
      <c r="O200" s="172"/>
    </row>
    <row r="201" spans="1:15" ht="33" hidden="1" customHeight="1">
      <c r="A201" s="137"/>
      <c r="B201" s="139"/>
      <c r="C201" s="137"/>
      <c r="D201" s="137"/>
      <c r="E201" s="138"/>
      <c r="F201" s="138"/>
      <c r="G201" s="138"/>
      <c r="H201" s="138"/>
      <c r="I201" s="30" t="s">
        <v>159</v>
      </c>
      <c r="J201" s="30" t="s">
        <v>160</v>
      </c>
      <c r="K201" s="30" t="s">
        <v>161</v>
      </c>
      <c r="L201" s="30" t="s">
        <v>162</v>
      </c>
      <c r="M201" s="138"/>
      <c r="N201" s="138"/>
      <c r="O201" s="172"/>
    </row>
    <row r="202" spans="1:15" hidden="1">
      <c r="A202" s="137"/>
      <c r="B202" s="139"/>
      <c r="C202" s="137"/>
      <c r="D202" s="137"/>
      <c r="E202" s="21">
        <v>0</v>
      </c>
      <c r="F202" s="31">
        <v>0</v>
      </c>
      <c r="G202" s="21">
        <v>0</v>
      </c>
      <c r="H202" s="21">
        <v>0</v>
      </c>
      <c r="I202" s="21">
        <v>0</v>
      </c>
      <c r="J202" s="21">
        <v>0</v>
      </c>
      <c r="K202" s="21">
        <v>0</v>
      </c>
      <c r="L202" s="21">
        <v>0</v>
      </c>
      <c r="M202" s="21">
        <v>0</v>
      </c>
      <c r="N202" s="21">
        <v>0</v>
      </c>
      <c r="O202" s="173"/>
    </row>
    <row r="203" spans="1:15" ht="21.75" hidden="1" customHeight="1">
      <c r="A203" s="137" t="s">
        <v>14</v>
      </c>
      <c r="B203" s="141" t="s">
        <v>41</v>
      </c>
      <c r="C203" s="163"/>
      <c r="D203" s="24" t="s">
        <v>20</v>
      </c>
      <c r="E203" s="72">
        <f>E204+E205+E206+E207</f>
        <v>0</v>
      </c>
      <c r="F203" s="72">
        <f t="shared" ref="F203" si="108">F204+F205+F206+F207</f>
        <v>0</v>
      </c>
      <c r="G203" s="72">
        <f t="shared" ref="G203" si="109">G204+G205+G206+G207</f>
        <v>0</v>
      </c>
      <c r="H203" s="142">
        <f>H204+H205+H206+H207</f>
        <v>0</v>
      </c>
      <c r="I203" s="142"/>
      <c r="J203" s="142"/>
      <c r="K203" s="142"/>
      <c r="L203" s="142"/>
      <c r="M203" s="72">
        <f>M204+M205+M206+M207</f>
        <v>0</v>
      </c>
      <c r="N203" s="72">
        <f t="shared" ref="N203" si="110">N204+N205+N206+N207</f>
        <v>0</v>
      </c>
      <c r="O203" s="171" t="s">
        <v>411</v>
      </c>
    </row>
    <row r="204" spans="1:15" ht="22.5" hidden="1">
      <c r="A204" s="137"/>
      <c r="B204" s="141"/>
      <c r="C204" s="163"/>
      <c r="D204" s="24" t="s">
        <v>26</v>
      </c>
      <c r="E204" s="72">
        <f>F204+G204+H204+M204+N204</f>
        <v>0</v>
      </c>
      <c r="F204" s="72">
        <v>0</v>
      </c>
      <c r="G204" s="72">
        <v>0</v>
      </c>
      <c r="H204" s="142">
        <v>0</v>
      </c>
      <c r="I204" s="142"/>
      <c r="J204" s="142"/>
      <c r="K204" s="142"/>
      <c r="L204" s="142"/>
      <c r="M204" s="72">
        <v>0</v>
      </c>
      <c r="N204" s="72">
        <v>0</v>
      </c>
      <c r="O204" s="172"/>
    </row>
    <row r="205" spans="1:15" ht="33.75" hidden="1">
      <c r="A205" s="137"/>
      <c r="B205" s="141"/>
      <c r="C205" s="163"/>
      <c r="D205" s="24" t="s">
        <v>1</v>
      </c>
      <c r="E205" s="72">
        <f t="shared" ref="E205:E207" si="111">F205+G205+H205+M205+N205</f>
        <v>0</v>
      </c>
      <c r="F205" s="72">
        <v>0</v>
      </c>
      <c r="G205" s="72">
        <v>0</v>
      </c>
      <c r="H205" s="142">
        <v>0</v>
      </c>
      <c r="I205" s="142"/>
      <c r="J205" s="142"/>
      <c r="K205" s="142"/>
      <c r="L205" s="142"/>
      <c r="M205" s="72">
        <v>0</v>
      </c>
      <c r="N205" s="72">
        <v>0</v>
      </c>
      <c r="O205" s="172"/>
    </row>
    <row r="206" spans="1:15" ht="33.75" hidden="1">
      <c r="A206" s="137"/>
      <c r="B206" s="141"/>
      <c r="C206" s="163"/>
      <c r="D206" s="24" t="s">
        <v>21</v>
      </c>
      <c r="E206" s="72">
        <f t="shared" si="111"/>
        <v>0</v>
      </c>
      <c r="F206" s="72">
        <v>0</v>
      </c>
      <c r="G206" s="72">
        <v>0</v>
      </c>
      <c r="H206" s="142">
        <v>0</v>
      </c>
      <c r="I206" s="142"/>
      <c r="J206" s="142"/>
      <c r="K206" s="142"/>
      <c r="L206" s="142"/>
      <c r="M206" s="72">
        <v>0</v>
      </c>
      <c r="N206" s="72">
        <v>0</v>
      </c>
      <c r="O206" s="172"/>
    </row>
    <row r="207" spans="1:15" ht="22.5" hidden="1">
      <c r="A207" s="137"/>
      <c r="B207" s="141"/>
      <c r="C207" s="163"/>
      <c r="D207" s="24" t="s">
        <v>2</v>
      </c>
      <c r="E207" s="72">
        <f t="shared" si="111"/>
        <v>0</v>
      </c>
      <c r="F207" s="72">
        <v>0</v>
      </c>
      <c r="G207" s="72">
        <v>0</v>
      </c>
      <c r="H207" s="142">
        <v>0</v>
      </c>
      <c r="I207" s="142"/>
      <c r="J207" s="142"/>
      <c r="K207" s="142"/>
      <c r="L207" s="142"/>
      <c r="M207" s="72">
        <v>0</v>
      </c>
      <c r="N207" s="72">
        <v>0</v>
      </c>
      <c r="O207" s="172"/>
    </row>
    <row r="208" spans="1:15" ht="15" hidden="1" customHeight="1">
      <c r="A208" s="137"/>
      <c r="B208" s="139" t="s">
        <v>115</v>
      </c>
      <c r="C208" s="137"/>
      <c r="D208" s="137"/>
      <c r="E208" s="138" t="s">
        <v>63</v>
      </c>
      <c r="F208" s="138" t="s">
        <v>64</v>
      </c>
      <c r="G208" s="138" t="s">
        <v>212</v>
      </c>
      <c r="H208" s="138" t="s">
        <v>3</v>
      </c>
      <c r="I208" s="140" t="s">
        <v>163</v>
      </c>
      <c r="J208" s="140"/>
      <c r="K208" s="140"/>
      <c r="L208" s="140"/>
      <c r="M208" s="138" t="s">
        <v>65</v>
      </c>
      <c r="N208" s="138" t="s">
        <v>66</v>
      </c>
      <c r="O208" s="172"/>
    </row>
    <row r="209" spans="1:15" ht="22.5" hidden="1">
      <c r="A209" s="137"/>
      <c r="B209" s="139"/>
      <c r="C209" s="137"/>
      <c r="D209" s="137"/>
      <c r="E209" s="138"/>
      <c r="F209" s="138"/>
      <c r="G209" s="138"/>
      <c r="H209" s="138"/>
      <c r="I209" s="30" t="s">
        <v>159</v>
      </c>
      <c r="J209" s="30" t="s">
        <v>160</v>
      </c>
      <c r="K209" s="30" t="s">
        <v>161</v>
      </c>
      <c r="L209" s="30" t="s">
        <v>162</v>
      </c>
      <c r="M209" s="138"/>
      <c r="N209" s="138"/>
      <c r="O209" s="172"/>
    </row>
    <row r="210" spans="1:15" hidden="1">
      <c r="A210" s="137"/>
      <c r="B210" s="139"/>
      <c r="C210" s="137"/>
      <c r="D210" s="137"/>
      <c r="E210" s="67">
        <v>0</v>
      </c>
      <c r="F210" s="67">
        <v>0</v>
      </c>
      <c r="G210" s="67">
        <v>0</v>
      </c>
      <c r="H210" s="67">
        <v>0</v>
      </c>
      <c r="I210" s="67">
        <v>0</v>
      </c>
      <c r="J210" s="67">
        <v>0</v>
      </c>
      <c r="K210" s="67">
        <v>0</v>
      </c>
      <c r="L210" s="67">
        <v>0</v>
      </c>
      <c r="M210" s="67">
        <v>0</v>
      </c>
      <c r="N210" s="67">
        <v>0</v>
      </c>
      <c r="O210" s="173"/>
    </row>
    <row r="211" spans="1:15" ht="24.75" customHeight="1">
      <c r="A211" s="137" t="s">
        <v>527</v>
      </c>
      <c r="B211" s="141" t="s">
        <v>78</v>
      </c>
      <c r="C211" s="163"/>
      <c r="D211" s="24" t="s">
        <v>20</v>
      </c>
      <c r="E211" s="72">
        <f>E212+E213+E214+E215</f>
        <v>356010.51008000004</v>
      </c>
      <c r="F211" s="72">
        <f t="shared" ref="F211" si="112">F212+F213+F214+F215</f>
        <v>53268.813590000005</v>
      </c>
      <c r="G211" s="72">
        <f t="shared" ref="G211" si="113">G212+G213+G214+G215</f>
        <v>58399.290489999999</v>
      </c>
      <c r="H211" s="142">
        <f>H212+H213+H214+H215</f>
        <v>83191.5</v>
      </c>
      <c r="I211" s="142"/>
      <c r="J211" s="142"/>
      <c r="K211" s="142"/>
      <c r="L211" s="142"/>
      <c r="M211" s="72">
        <f>M212+M213+M214+M215</f>
        <v>91971.016000000003</v>
      </c>
      <c r="N211" s="72">
        <f t="shared" ref="N211" si="114">N212+N213+N214+N215</f>
        <v>69179.89</v>
      </c>
      <c r="O211" s="171" t="s">
        <v>411</v>
      </c>
    </row>
    <row r="212" spans="1:15" ht="22.5">
      <c r="A212" s="137"/>
      <c r="B212" s="141"/>
      <c r="C212" s="163"/>
      <c r="D212" s="24" t="s">
        <v>26</v>
      </c>
      <c r="E212" s="72">
        <f>F212+G212+H212+M212+N212</f>
        <v>146984.79669000002</v>
      </c>
      <c r="F212" s="76">
        <v>18111.39674</v>
      </c>
      <c r="G212" s="72">
        <f>22963.48409-3453.02968</f>
        <v>19510.454410000002</v>
      </c>
      <c r="H212" s="143">
        <f>24942.33145+10734.948</f>
        <v>35677.279450000002</v>
      </c>
      <c r="I212" s="142"/>
      <c r="J212" s="142"/>
      <c r="K212" s="142"/>
      <c r="L212" s="142"/>
      <c r="M212" s="72">
        <f>26863.28512+19150.4124</f>
        <v>46013.697520000002</v>
      </c>
      <c r="N212" s="72">
        <v>27671.968570000001</v>
      </c>
      <c r="O212" s="172"/>
    </row>
    <row r="213" spans="1:15" ht="33.75">
      <c r="A213" s="137"/>
      <c r="B213" s="141"/>
      <c r="C213" s="163"/>
      <c r="D213" s="24" t="s">
        <v>1</v>
      </c>
      <c r="E213" s="72">
        <f t="shared" ref="E213:E215" si="115">F213+G213+H213+M213+N213</f>
        <v>172510.61661000003</v>
      </c>
      <c r="F213" s="76">
        <v>29830.535670000001</v>
      </c>
      <c r="G213" s="72">
        <f>37822.20908-5687.343</f>
        <v>32134.86608</v>
      </c>
      <c r="H213" s="142">
        <v>39195.068550000004</v>
      </c>
      <c r="I213" s="142"/>
      <c r="J213" s="142"/>
      <c r="K213" s="142"/>
      <c r="L213" s="142"/>
      <c r="M213" s="72">
        <v>36760.21488</v>
      </c>
      <c r="N213" s="72">
        <v>34589.931429999997</v>
      </c>
      <c r="O213" s="172"/>
    </row>
    <row r="214" spans="1:15" ht="33.75">
      <c r="A214" s="137"/>
      <c r="B214" s="141"/>
      <c r="C214" s="163"/>
      <c r="D214" s="24" t="s">
        <v>21</v>
      </c>
      <c r="E214" s="72">
        <f t="shared" si="115"/>
        <v>36515.09678</v>
      </c>
      <c r="F214" s="76">
        <v>5326.8811800000003</v>
      </c>
      <c r="G214" s="72">
        <f>6753.97</f>
        <v>6753.97</v>
      </c>
      <c r="H214" s="142">
        <f>7126.38+1192.772</f>
        <v>8319.152</v>
      </c>
      <c r="I214" s="142"/>
      <c r="J214" s="142"/>
      <c r="K214" s="142"/>
      <c r="L214" s="142"/>
      <c r="M214" s="72">
        <f>7069.28+2127.8236</f>
        <v>9197.1036000000004</v>
      </c>
      <c r="N214" s="72">
        <v>6917.99</v>
      </c>
      <c r="O214" s="172"/>
    </row>
    <row r="215" spans="1:15" ht="22.5">
      <c r="A215" s="137"/>
      <c r="B215" s="141"/>
      <c r="C215" s="163"/>
      <c r="D215" s="24" t="s">
        <v>2</v>
      </c>
      <c r="E215" s="72">
        <f t="shared" si="115"/>
        <v>0</v>
      </c>
      <c r="F215" s="76">
        <v>0</v>
      </c>
      <c r="G215" s="72">
        <v>0</v>
      </c>
      <c r="H215" s="142">
        <v>0</v>
      </c>
      <c r="I215" s="142"/>
      <c r="J215" s="142"/>
      <c r="K215" s="142"/>
      <c r="L215" s="142"/>
      <c r="M215" s="72">
        <v>0</v>
      </c>
      <c r="N215" s="72">
        <v>0</v>
      </c>
      <c r="O215" s="172"/>
    </row>
    <row r="216" spans="1:15" ht="15" customHeight="1">
      <c r="A216" s="137"/>
      <c r="B216" s="141" t="s">
        <v>393</v>
      </c>
      <c r="C216" s="137"/>
      <c r="D216" s="137"/>
      <c r="E216" s="138" t="s">
        <v>63</v>
      </c>
      <c r="F216" s="138" t="s">
        <v>64</v>
      </c>
      <c r="G216" s="138" t="s">
        <v>212</v>
      </c>
      <c r="H216" s="138" t="s">
        <v>3</v>
      </c>
      <c r="I216" s="140" t="s">
        <v>163</v>
      </c>
      <c r="J216" s="140"/>
      <c r="K216" s="140"/>
      <c r="L216" s="140"/>
      <c r="M216" s="138" t="s">
        <v>65</v>
      </c>
      <c r="N216" s="138" t="s">
        <v>66</v>
      </c>
      <c r="O216" s="172"/>
    </row>
    <row r="217" spans="1:15" ht="40.5" customHeight="1">
      <c r="A217" s="137"/>
      <c r="B217" s="141"/>
      <c r="C217" s="137"/>
      <c r="D217" s="137"/>
      <c r="E217" s="138"/>
      <c r="F217" s="138"/>
      <c r="G217" s="138"/>
      <c r="H217" s="138"/>
      <c r="I217" s="30" t="s">
        <v>159</v>
      </c>
      <c r="J217" s="30" t="s">
        <v>160</v>
      </c>
      <c r="K217" s="30" t="s">
        <v>161</v>
      </c>
      <c r="L217" s="30" t="s">
        <v>162</v>
      </c>
      <c r="M217" s="138"/>
      <c r="N217" s="138"/>
      <c r="O217" s="172"/>
    </row>
    <row r="218" spans="1:15" ht="19.5" customHeight="1">
      <c r="A218" s="137"/>
      <c r="B218" s="141"/>
      <c r="C218" s="137"/>
      <c r="D218" s="137"/>
      <c r="E218" s="67">
        <v>4673</v>
      </c>
      <c r="F218" s="67">
        <v>100</v>
      </c>
      <c r="G218" s="67">
        <v>100</v>
      </c>
      <c r="H218" s="67">
        <v>4673</v>
      </c>
      <c r="I218" s="67">
        <v>4673</v>
      </c>
      <c r="J218" s="67">
        <v>4673</v>
      </c>
      <c r="K218" s="67">
        <v>4673</v>
      </c>
      <c r="L218" s="67">
        <v>4673</v>
      </c>
      <c r="M218" s="67" t="s">
        <v>428</v>
      </c>
      <c r="N218" s="67" t="s">
        <v>428</v>
      </c>
      <c r="O218" s="173"/>
    </row>
    <row r="219" spans="1:15" ht="15" customHeight="1">
      <c r="A219" s="137" t="s">
        <v>528</v>
      </c>
      <c r="B219" s="141" t="s">
        <v>412</v>
      </c>
      <c r="C219" s="174"/>
      <c r="D219" s="24" t="s">
        <v>20</v>
      </c>
      <c r="E219" s="72">
        <f>E220+E221+E222+E223</f>
        <v>93342.475999999995</v>
      </c>
      <c r="F219" s="72">
        <f t="shared" ref="F219" si="116">F220+F221+F222+F223</f>
        <v>47849.475999999995</v>
      </c>
      <c r="G219" s="72">
        <f t="shared" ref="G219" si="117">G220+G221+G222+G223</f>
        <v>45493</v>
      </c>
      <c r="H219" s="142">
        <f>H220+H221+H222+H223</f>
        <v>0</v>
      </c>
      <c r="I219" s="142"/>
      <c r="J219" s="142"/>
      <c r="K219" s="142"/>
      <c r="L219" s="142"/>
      <c r="M219" s="72">
        <f>M220+M221+M222+M223</f>
        <v>0</v>
      </c>
      <c r="N219" s="72">
        <f t="shared" ref="N219" si="118">N220+N221+N222+N223</f>
        <v>0</v>
      </c>
      <c r="O219" s="171" t="s">
        <v>411</v>
      </c>
    </row>
    <row r="220" spans="1:15" ht="22.5">
      <c r="A220" s="137"/>
      <c r="B220" s="141"/>
      <c r="C220" s="174"/>
      <c r="D220" s="24" t="s">
        <v>26</v>
      </c>
      <c r="E220" s="72">
        <f>F220+G220+H220+M220+N220</f>
        <v>61550</v>
      </c>
      <c r="F220" s="76">
        <v>31450</v>
      </c>
      <c r="G220" s="72">
        <f>29386+621+194+131-232</f>
        <v>30100</v>
      </c>
      <c r="H220" s="142">
        <v>0</v>
      </c>
      <c r="I220" s="142"/>
      <c r="J220" s="142"/>
      <c r="K220" s="142"/>
      <c r="L220" s="142"/>
      <c r="M220" s="72">
        <v>0</v>
      </c>
      <c r="N220" s="72">
        <v>0</v>
      </c>
      <c r="O220" s="172"/>
    </row>
    <row r="221" spans="1:15" ht="33.75">
      <c r="A221" s="137"/>
      <c r="B221" s="141"/>
      <c r="C221" s="174"/>
      <c r="D221" s="24" t="s">
        <v>1</v>
      </c>
      <c r="E221" s="72">
        <f t="shared" ref="E221:E223" si="119">F221+G221+H221+M221+N221</f>
        <v>0</v>
      </c>
      <c r="F221" s="76">
        <v>0</v>
      </c>
      <c r="G221" s="72">
        <v>0</v>
      </c>
      <c r="H221" s="142">
        <v>0</v>
      </c>
      <c r="I221" s="142"/>
      <c r="J221" s="142"/>
      <c r="K221" s="142"/>
      <c r="L221" s="142"/>
      <c r="M221" s="72">
        <v>0</v>
      </c>
      <c r="N221" s="72">
        <v>0</v>
      </c>
      <c r="O221" s="172"/>
    </row>
    <row r="222" spans="1:15" ht="33.75">
      <c r="A222" s="137"/>
      <c r="B222" s="141"/>
      <c r="C222" s="174"/>
      <c r="D222" s="24" t="s">
        <v>21</v>
      </c>
      <c r="E222" s="72">
        <f t="shared" si="119"/>
        <v>31792.475999999999</v>
      </c>
      <c r="F222" s="76">
        <v>16399.475999999999</v>
      </c>
      <c r="G222" s="72">
        <f>8192+7373+173+54+1-400</f>
        <v>15393</v>
      </c>
      <c r="H222" s="142">
        <v>0</v>
      </c>
      <c r="I222" s="142"/>
      <c r="J222" s="142"/>
      <c r="K222" s="142"/>
      <c r="L222" s="142"/>
      <c r="M222" s="72">
        <v>0</v>
      </c>
      <c r="N222" s="72">
        <v>0</v>
      </c>
      <c r="O222" s="172"/>
    </row>
    <row r="223" spans="1:15" ht="22.5">
      <c r="A223" s="137"/>
      <c r="B223" s="141"/>
      <c r="C223" s="174"/>
      <c r="D223" s="24" t="s">
        <v>2</v>
      </c>
      <c r="E223" s="72">
        <f t="shared" si="119"/>
        <v>0</v>
      </c>
      <c r="F223" s="72">
        <v>0</v>
      </c>
      <c r="G223" s="72">
        <v>0</v>
      </c>
      <c r="H223" s="142">
        <v>0</v>
      </c>
      <c r="I223" s="142"/>
      <c r="J223" s="142"/>
      <c r="K223" s="142"/>
      <c r="L223" s="142"/>
      <c r="M223" s="72">
        <v>0</v>
      </c>
      <c r="N223" s="72">
        <v>0</v>
      </c>
      <c r="O223" s="172"/>
    </row>
    <row r="224" spans="1:15" ht="30.75" customHeight="1">
      <c r="A224" s="137"/>
      <c r="B224" s="141" t="s">
        <v>116</v>
      </c>
      <c r="C224" s="137"/>
      <c r="D224" s="137"/>
      <c r="E224" s="138" t="s">
        <v>63</v>
      </c>
      <c r="F224" s="138" t="s">
        <v>64</v>
      </c>
      <c r="G224" s="138" t="s">
        <v>212</v>
      </c>
      <c r="H224" s="138" t="s">
        <v>3</v>
      </c>
      <c r="I224" s="140" t="s">
        <v>163</v>
      </c>
      <c r="J224" s="140"/>
      <c r="K224" s="140"/>
      <c r="L224" s="140"/>
      <c r="M224" s="138" t="s">
        <v>65</v>
      </c>
      <c r="N224" s="138" t="s">
        <v>66</v>
      </c>
      <c r="O224" s="172"/>
    </row>
    <row r="225" spans="1:17" ht="26.25" customHeight="1">
      <c r="A225" s="137"/>
      <c r="B225" s="141"/>
      <c r="C225" s="137"/>
      <c r="D225" s="137"/>
      <c r="E225" s="138"/>
      <c r="F225" s="138"/>
      <c r="G225" s="138"/>
      <c r="H225" s="138"/>
      <c r="I225" s="30" t="s">
        <v>159</v>
      </c>
      <c r="J225" s="30" t="s">
        <v>160</v>
      </c>
      <c r="K225" s="30" t="s">
        <v>161</v>
      </c>
      <c r="L225" s="30" t="s">
        <v>162</v>
      </c>
      <c r="M225" s="138"/>
      <c r="N225" s="138"/>
      <c r="O225" s="172"/>
    </row>
    <row r="226" spans="1:17" ht="25.5" customHeight="1">
      <c r="A226" s="137"/>
      <c r="B226" s="141"/>
      <c r="C226" s="137"/>
      <c r="D226" s="137"/>
      <c r="E226" s="21">
        <v>100</v>
      </c>
      <c r="F226" s="31">
        <v>100</v>
      </c>
      <c r="G226" s="21">
        <v>100</v>
      </c>
      <c r="H226" s="21" t="s">
        <v>428</v>
      </c>
      <c r="I226" s="104" t="s">
        <v>428</v>
      </c>
      <c r="J226" s="104" t="s">
        <v>428</v>
      </c>
      <c r="K226" s="104" t="s">
        <v>428</v>
      </c>
      <c r="L226" s="104" t="s">
        <v>428</v>
      </c>
      <c r="M226" s="104" t="s">
        <v>428</v>
      </c>
      <c r="N226" s="104" t="s">
        <v>428</v>
      </c>
      <c r="O226" s="173"/>
      <c r="Q226" s="1" t="s">
        <v>479</v>
      </c>
    </row>
    <row r="227" spans="1:17" ht="15" hidden="1" customHeight="1">
      <c r="A227" s="137" t="s">
        <v>17</v>
      </c>
      <c r="B227" s="141" t="s">
        <v>79</v>
      </c>
      <c r="C227" s="163"/>
      <c r="D227" s="24" t="s">
        <v>20</v>
      </c>
      <c r="E227" s="72">
        <f>E228+E229+E230+E231</f>
        <v>0</v>
      </c>
      <c r="F227" s="72">
        <f t="shared" ref="F227" si="120">F228+F229+F230+F231</f>
        <v>0</v>
      </c>
      <c r="G227" s="72">
        <f t="shared" ref="G227" si="121">G228+G229+G230+G231</f>
        <v>0</v>
      </c>
      <c r="H227" s="142">
        <f>H228+H229+H230+H231</f>
        <v>0</v>
      </c>
      <c r="I227" s="142"/>
      <c r="J227" s="142"/>
      <c r="K227" s="142"/>
      <c r="L227" s="142"/>
      <c r="M227" s="72">
        <f>M228+M229+M230+M231</f>
        <v>0</v>
      </c>
      <c r="N227" s="72">
        <f t="shared" ref="N227" si="122">N228+N229+N230+N231</f>
        <v>0</v>
      </c>
      <c r="O227" s="171" t="s">
        <v>411</v>
      </c>
    </row>
    <row r="228" spans="1:17" ht="22.5" hidden="1">
      <c r="A228" s="137"/>
      <c r="B228" s="141"/>
      <c r="C228" s="163"/>
      <c r="D228" s="24" t="s">
        <v>26</v>
      </c>
      <c r="E228" s="72">
        <f>F228+G228+H228+M228+N228</f>
        <v>0</v>
      </c>
      <c r="F228" s="72">
        <v>0</v>
      </c>
      <c r="G228" s="72">
        <v>0</v>
      </c>
      <c r="H228" s="142">
        <v>0</v>
      </c>
      <c r="I228" s="142"/>
      <c r="J228" s="142"/>
      <c r="K228" s="142"/>
      <c r="L228" s="142"/>
      <c r="M228" s="72">
        <v>0</v>
      </c>
      <c r="N228" s="72">
        <v>0</v>
      </c>
      <c r="O228" s="172"/>
    </row>
    <row r="229" spans="1:17" ht="33.75" hidden="1">
      <c r="A229" s="137"/>
      <c r="B229" s="141"/>
      <c r="C229" s="163"/>
      <c r="D229" s="24" t="s">
        <v>1</v>
      </c>
      <c r="E229" s="72">
        <f t="shared" ref="E229:E231" si="123">F229+G229+H229+M229+N229</f>
        <v>0</v>
      </c>
      <c r="F229" s="72">
        <v>0</v>
      </c>
      <c r="G229" s="72">
        <v>0</v>
      </c>
      <c r="H229" s="142">
        <v>0</v>
      </c>
      <c r="I229" s="142"/>
      <c r="J229" s="142"/>
      <c r="K229" s="142"/>
      <c r="L229" s="142"/>
      <c r="M229" s="72">
        <v>0</v>
      </c>
      <c r="N229" s="72">
        <v>0</v>
      </c>
      <c r="O229" s="172"/>
    </row>
    <row r="230" spans="1:17" ht="33.75" hidden="1">
      <c r="A230" s="137"/>
      <c r="B230" s="141"/>
      <c r="C230" s="163"/>
      <c r="D230" s="24" t="s">
        <v>21</v>
      </c>
      <c r="E230" s="72">
        <f t="shared" si="123"/>
        <v>0</v>
      </c>
      <c r="F230" s="72">
        <v>0</v>
      </c>
      <c r="G230" s="72">
        <v>0</v>
      </c>
      <c r="H230" s="142">
        <v>0</v>
      </c>
      <c r="I230" s="142"/>
      <c r="J230" s="142"/>
      <c r="K230" s="142"/>
      <c r="L230" s="142"/>
      <c r="M230" s="72">
        <v>0</v>
      </c>
      <c r="N230" s="72">
        <v>0</v>
      </c>
      <c r="O230" s="172"/>
    </row>
    <row r="231" spans="1:17" ht="22.5" hidden="1">
      <c r="A231" s="137"/>
      <c r="B231" s="141"/>
      <c r="C231" s="163"/>
      <c r="D231" s="24" t="s">
        <v>2</v>
      </c>
      <c r="E231" s="72">
        <f t="shared" si="123"/>
        <v>0</v>
      </c>
      <c r="F231" s="72">
        <v>0</v>
      </c>
      <c r="G231" s="72">
        <v>0</v>
      </c>
      <c r="H231" s="142">
        <v>0</v>
      </c>
      <c r="I231" s="142"/>
      <c r="J231" s="142"/>
      <c r="K231" s="142"/>
      <c r="L231" s="142"/>
      <c r="M231" s="72">
        <v>0</v>
      </c>
      <c r="N231" s="72">
        <v>0</v>
      </c>
      <c r="O231" s="172"/>
    </row>
    <row r="232" spans="1:17" ht="15" hidden="1" customHeight="1">
      <c r="A232" s="137"/>
      <c r="B232" s="139" t="s">
        <v>117</v>
      </c>
      <c r="C232" s="137"/>
      <c r="D232" s="137"/>
      <c r="E232" s="138" t="s">
        <v>63</v>
      </c>
      <c r="F232" s="138" t="s">
        <v>64</v>
      </c>
      <c r="G232" s="138" t="s">
        <v>212</v>
      </c>
      <c r="H232" s="138" t="s">
        <v>3</v>
      </c>
      <c r="I232" s="140" t="s">
        <v>163</v>
      </c>
      <c r="J232" s="140"/>
      <c r="K232" s="140"/>
      <c r="L232" s="140"/>
      <c r="M232" s="138" t="s">
        <v>65</v>
      </c>
      <c r="N232" s="138" t="s">
        <v>66</v>
      </c>
      <c r="O232" s="172"/>
    </row>
    <row r="233" spans="1:17" ht="22.5" hidden="1">
      <c r="A233" s="137"/>
      <c r="B233" s="139"/>
      <c r="C233" s="137"/>
      <c r="D233" s="137"/>
      <c r="E233" s="138"/>
      <c r="F233" s="138"/>
      <c r="G233" s="138"/>
      <c r="H233" s="138"/>
      <c r="I233" s="30" t="s">
        <v>159</v>
      </c>
      <c r="J233" s="30" t="s">
        <v>160</v>
      </c>
      <c r="K233" s="30" t="s">
        <v>161</v>
      </c>
      <c r="L233" s="30" t="s">
        <v>162</v>
      </c>
      <c r="M233" s="138"/>
      <c r="N233" s="138"/>
      <c r="O233" s="172"/>
    </row>
    <row r="234" spans="1:17" hidden="1">
      <c r="A234" s="137"/>
      <c r="B234" s="139"/>
      <c r="C234" s="137"/>
      <c r="D234" s="137"/>
      <c r="E234" s="21">
        <v>0</v>
      </c>
      <c r="F234" s="31">
        <v>0</v>
      </c>
      <c r="G234" s="21">
        <v>0</v>
      </c>
      <c r="H234" s="21">
        <v>0</v>
      </c>
      <c r="I234" s="21">
        <v>0</v>
      </c>
      <c r="J234" s="21">
        <v>0</v>
      </c>
      <c r="K234" s="21">
        <v>0</v>
      </c>
      <c r="L234" s="21">
        <v>0</v>
      </c>
      <c r="M234" s="21">
        <v>0</v>
      </c>
      <c r="N234" s="21">
        <v>0</v>
      </c>
      <c r="O234" s="173"/>
    </row>
    <row r="235" spans="1:17" ht="15" customHeight="1">
      <c r="A235" s="137" t="s">
        <v>529</v>
      </c>
      <c r="B235" s="141" t="s">
        <v>413</v>
      </c>
      <c r="C235" s="163"/>
      <c r="D235" s="24" t="s">
        <v>20</v>
      </c>
      <c r="E235" s="72">
        <f>E236+E237+E238+E239</f>
        <v>3168</v>
      </c>
      <c r="F235" s="72">
        <f t="shared" ref="F235" si="124">F236+F237+F238+F239</f>
        <v>898</v>
      </c>
      <c r="G235" s="72">
        <f t="shared" ref="G235" si="125">G236+G237+G238+G239</f>
        <v>500</v>
      </c>
      <c r="H235" s="142">
        <f>H236+H237+H238+H239</f>
        <v>1770</v>
      </c>
      <c r="I235" s="142"/>
      <c r="J235" s="142"/>
      <c r="K235" s="142"/>
      <c r="L235" s="142"/>
      <c r="M235" s="72">
        <f>M236+M237+M238+M239</f>
        <v>0</v>
      </c>
      <c r="N235" s="72">
        <f t="shared" ref="N235" si="126">N236+N237+N238+N239</f>
        <v>0</v>
      </c>
      <c r="O235" s="171" t="s">
        <v>411</v>
      </c>
    </row>
    <row r="236" spans="1:17" ht="22.5">
      <c r="A236" s="137"/>
      <c r="B236" s="141"/>
      <c r="C236" s="163"/>
      <c r="D236" s="24" t="s">
        <v>26</v>
      </c>
      <c r="E236" s="72">
        <f>F236+G236+H236+M236+N236</f>
        <v>3168</v>
      </c>
      <c r="F236" s="72">
        <v>898</v>
      </c>
      <c r="G236" s="72">
        <f>1460-960</f>
        <v>500</v>
      </c>
      <c r="H236" s="142">
        <v>1770</v>
      </c>
      <c r="I236" s="142"/>
      <c r="J236" s="142"/>
      <c r="K236" s="142"/>
      <c r="L236" s="142"/>
      <c r="M236" s="72">
        <v>0</v>
      </c>
      <c r="N236" s="72">
        <v>0</v>
      </c>
      <c r="O236" s="172"/>
    </row>
    <row r="237" spans="1:17" ht="33.75">
      <c r="A237" s="137"/>
      <c r="B237" s="141"/>
      <c r="C237" s="163"/>
      <c r="D237" s="24" t="s">
        <v>1</v>
      </c>
      <c r="E237" s="72">
        <f t="shared" ref="E237:E239" si="127">F237+G237+H237+M237+N237</f>
        <v>0</v>
      </c>
      <c r="F237" s="72">
        <v>0</v>
      </c>
      <c r="G237" s="72">
        <v>0</v>
      </c>
      <c r="H237" s="142">
        <v>0</v>
      </c>
      <c r="I237" s="142"/>
      <c r="J237" s="142"/>
      <c r="K237" s="142"/>
      <c r="L237" s="142"/>
      <c r="M237" s="72">
        <v>0</v>
      </c>
      <c r="N237" s="72">
        <v>0</v>
      </c>
      <c r="O237" s="172"/>
    </row>
    <row r="238" spans="1:17" ht="33.75">
      <c r="A238" s="137"/>
      <c r="B238" s="141"/>
      <c r="C238" s="163"/>
      <c r="D238" s="24" t="s">
        <v>21</v>
      </c>
      <c r="E238" s="72">
        <f t="shared" si="127"/>
        <v>0</v>
      </c>
      <c r="F238" s="72">
        <v>0</v>
      </c>
      <c r="G238" s="72">
        <v>0</v>
      </c>
      <c r="H238" s="142">
        <v>0</v>
      </c>
      <c r="I238" s="142"/>
      <c r="J238" s="142"/>
      <c r="K238" s="142"/>
      <c r="L238" s="142"/>
      <c r="M238" s="72">
        <v>0</v>
      </c>
      <c r="N238" s="72">
        <v>0</v>
      </c>
      <c r="O238" s="172"/>
    </row>
    <row r="239" spans="1:17" ht="22.5">
      <c r="A239" s="137"/>
      <c r="B239" s="141"/>
      <c r="C239" s="163"/>
      <c r="D239" s="24" t="s">
        <v>2</v>
      </c>
      <c r="E239" s="72">
        <f t="shared" si="127"/>
        <v>0</v>
      </c>
      <c r="F239" s="72">
        <v>0</v>
      </c>
      <c r="G239" s="72">
        <v>0</v>
      </c>
      <c r="H239" s="142">
        <v>0</v>
      </c>
      <c r="I239" s="142"/>
      <c r="J239" s="142"/>
      <c r="K239" s="142"/>
      <c r="L239" s="142"/>
      <c r="M239" s="72">
        <v>0</v>
      </c>
      <c r="N239" s="72">
        <v>0</v>
      </c>
      <c r="O239" s="172"/>
    </row>
    <row r="240" spans="1:17" ht="15" customHeight="1">
      <c r="A240" s="137"/>
      <c r="B240" s="178" t="s">
        <v>487</v>
      </c>
      <c r="C240" s="137"/>
      <c r="D240" s="137"/>
      <c r="E240" s="138" t="s">
        <v>63</v>
      </c>
      <c r="F240" s="138" t="s">
        <v>64</v>
      </c>
      <c r="G240" s="138" t="s">
        <v>212</v>
      </c>
      <c r="H240" s="138" t="s">
        <v>3</v>
      </c>
      <c r="I240" s="140" t="s">
        <v>163</v>
      </c>
      <c r="J240" s="140"/>
      <c r="K240" s="140"/>
      <c r="L240" s="140"/>
      <c r="M240" s="138" t="s">
        <v>65</v>
      </c>
      <c r="N240" s="138" t="s">
        <v>66</v>
      </c>
      <c r="O240" s="172"/>
    </row>
    <row r="241" spans="1:15" ht="22.5">
      <c r="A241" s="137"/>
      <c r="B241" s="178"/>
      <c r="C241" s="137"/>
      <c r="D241" s="137"/>
      <c r="E241" s="138"/>
      <c r="F241" s="138"/>
      <c r="G241" s="138"/>
      <c r="H241" s="138"/>
      <c r="I241" s="30" t="s">
        <v>159</v>
      </c>
      <c r="J241" s="30" t="s">
        <v>160</v>
      </c>
      <c r="K241" s="30" t="s">
        <v>161</v>
      </c>
      <c r="L241" s="30" t="s">
        <v>162</v>
      </c>
      <c r="M241" s="138"/>
      <c r="N241" s="138"/>
      <c r="O241" s="172"/>
    </row>
    <row r="242" spans="1:15" ht="35.25" customHeight="1">
      <c r="A242" s="137"/>
      <c r="B242" s="178"/>
      <c r="C242" s="137"/>
      <c r="D242" s="137"/>
      <c r="E242" s="21">
        <v>100</v>
      </c>
      <c r="F242" s="31">
        <v>100</v>
      </c>
      <c r="G242" s="21">
        <v>100</v>
      </c>
      <c r="H242" s="21">
        <v>100</v>
      </c>
      <c r="I242" s="21">
        <v>100</v>
      </c>
      <c r="J242" s="21">
        <v>100</v>
      </c>
      <c r="K242" s="21">
        <v>100</v>
      </c>
      <c r="L242" s="21">
        <v>100</v>
      </c>
      <c r="M242" s="21">
        <v>0</v>
      </c>
      <c r="N242" s="21">
        <v>0</v>
      </c>
      <c r="O242" s="173"/>
    </row>
    <row r="243" spans="1:15">
      <c r="A243" s="137" t="s">
        <v>530</v>
      </c>
      <c r="B243" s="164" t="s">
        <v>205</v>
      </c>
      <c r="C243" s="163"/>
      <c r="D243" s="24" t="s">
        <v>20</v>
      </c>
      <c r="E243" s="72">
        <f>E244+E245+E246+E247</f>
        <v>2857</v>
      </c>
      <c r="F243" s="72">
        <f t="shared" ref="F243" si="128">F244+F245+F246+F247</f>
        <v>0</v>
      </c>
      <c r="G243" s="72">
        <f t="shared" ref="G243" si="129">G244+G245+G246+G247</f>
        <v>679</v>
      </c>
      <c r="H243" s="142">
        <f>H244+H245+H246+H247</f>
        <v>726</v>
      </c>
      <c r="I243" s="142"/>
      <c r="J243" s="142"/>
      <c r="K243" s="142"/>
      <c r="L243" s="142"/>
      <c r="M243" s="72">
        <f>M244+M245+M246+M247</f>
        <v>726</v>
      </c>
      <c r="N243" s="72">
        <f t="shared" ref="N243" si="130">N244+N245+N246+N247</f>
        <v>726</v>
      </c>
      <c r="O243" s="171" t="s">
        <v>411</v>
      </c>
    </row>
    <row r="244" spans="1:15" ht="22.5">
      <c r="A244" s="137"/>
      <c r="B244" s="165"/>
      <c r="C244" s="163"/>
      <c r="D244" s="24" t="s">
        <v>26</v>
      </c>
      <c r="E244" s="72">
        <f>F244+G244+H244+M244+N244</f>
        <v>2857</v>
      </c>
      <c r="F244" s="72">
        <v>0</v>
      </c>
      <c r="G244" s="72">
        <f>315+364</f>
        <v>679</v>
      </c>
      <c r="H244" s="143">
        <v>726</v>
      </c>
      <c r="I244" s="142"/>
      <c r="J244" s="142"/>
      <c r="K244" s="142"/>
      <c r="L244" s="142"/>
      <c r="M244" s="72">
        <v>726</v>
      </c>
      <c r="N244" s="72">
        <v>726</v>
      </c>
      <c r="O244" s="172"/>
    </row>
    <row r="245" spans="1:15" ht="33.75">
      <c r="A245" s="137"/>
      <c r="B245" s="165"/>
      <c r="C245" s="163"/>
      <c r="D245" s="24" t="s">
        <v>1</v>
      </c>
      <c r="E245" s="72">
        <f t="shared" ref="E245:E247" si="131">F245+G245+H245+M245+N245</f>
        <v>0</v>
      </c>
      <c r="F245" s="72">
        <v>0</v>
      </c>
      <c r="G245" s="72">
        <v>0</v>
      </c>
      <c r="H245" s="142">
        <v>0</v>
      </c>
      <c r="I245" s="142"/>
      <c r="J245" s="142"/>
      <c r="K245" s="142"/>
      <c r="L245" s="142"/>
      <c r="M245" s="72">
        <v>0</v>
      </c>
      <c r="N245" s="72">
        <v>0</v>
      </c>
      <c r="O245" s="172"/>
    </row>
    <row r="246" spans="1:15" ht="33.75">
      <c r="A246" s="137"/>
      <c r="B246" s="165"/>
      <c r="C246" s="163"/>
      <c r="D246" s="24" t="s">
        <v>21</v>
      </c>
      <c r="E246" s="72">
        <f t="shared" si="131"/>
        <v>0</v>
      </c>
      <c r="F246" s="72">
        <v>0</v>
      </c>
      <c r="G246" s="72">
        <v>0</v>
      </c>
      <c r="H246" s="142">
        <v>0</v>
      </c>
      <c r="I246" s="142"/>
      <c r="J246" s="142"/>
      <c r="K246" s="142"/>
      <c r="L246" s="142"/>
      <c r="M246" s="72">
        <v>0</v>
      </c>
      <c r="N246" s="72">
        <v>0</v>
      </c>
      <c r="O246" s="172"/>
    </row>
    <row r="247" spans="1:15" ht="22.5">
      <c r="A247" s="137"/>
      <c r="B247" s="166"/>
      <c r="C247" s="163"/>
      <c r="D247" s="24" t="s">
        <v>2</v>
      </c>
      <c r="E247" s="72">
        <f t="shared" si="131"/>
        <v>0</v>
      </c>
      <c r="F247" s="72">
        <v>0</v>
      </c>
      <c r="G247" s="72">
        <v>0</v>
      </c>
      <c r="H247" s="142">
        <v>0</v>
      </c>
      <c r="I247" s="142"/>
      <c r="J247" s="142"/>
      <c r="K247" s="142"/>
      <c r="L247" s="142"/>
      <c r="M247" s="72">
        <v>0</v>
      </c>
      <c r="N247" s="72">
        <v>0</v>
      </c>
      <c r="O247" s="172"/>
    </row>
    <row r="248" spans="1:15" ht="15" customHeight="1">
      <c r="A248" s="137"/>
      <c r="B248" s="154" t="s">
        <v>168</v>
      </c>
      <c r="C248" s="137"/>
      <c r="D248" s="137"/>
      <c r="E248" s="138" t="s">
        <v>63</v>
      </c>
      <c r="F248" s="138" t="s">
        <v>64</v>
      </c>
      <c r="G248" s="138" t="s">
        <v>212</v>
      </c>
      <c r="H248" s="138" t="s">
        <v>3</v>
      </c>
      <c r="I248" s="140" t="s">
        <v>163</v>
      </c>
      <c r="J248" s="140"/>
      <c r="K248" s="140"/>
      <c r="L248" s="140"/>
      <c r="M248" s="138" t="s">
        <v>65</v>
      </c>
      <c r="N248" s="138" t="s">
        <v>66</v>
      </c>
      <c r="O248" s="172"/>
    </row>
    <row r="249" spans="1:15" ht="22.5">
      <c r="A249" s="137"/>
      <c r="B249" s="155"/>
      <c r="C249" s="137"/>
      <c r="D249" s="137"/>
      <c r="E249" s="138"/>
      <c r="F249" s="138"/>
      <c r="G249" s="138"/>
      <c r="H249" s="138"/>
      <c r="I249" s="30" t="s">
        <v>159</v>
      </c>
      <c r="J249" s="30" t="s">
        <v>160</v>
      </c>
      <c r="K249" s="30" t="s">
        <v>161</v>
      </c>
      <c r="L249" s="30" t="s">
        <v>162</v>
      </c>
      <c r="M249" s="138"/>
      <c r="N249" s="138"/>
      <c r="O249" s="172"/>
    </row>
    <row r="250" spans="1:15" ht="23.25" customHeight="1">
      <c r="A250" s="137"/>
      <c r="B250" s="155"/>
      <c r="C250" s="137"/>
      <c r="D250" s="137"/>
      <c r="E250" s="21">
        <v>100</v>
      </c>
      <c r="F250" s="31">
        <v>0</v>
      </c>
      <c r="G250" s="21">
        <v>100</v>
      </c>
      <c r="H250" s="21">
        <v>100</v>
      </c>
      <c r="I250" s="21">
        <v>100</v>
      </c>
      <c r="J250" s="21">
        <v>100</v>
      </c>
      <c r="K250" s="21">
        <v>100</v>
      </c>
      <c r="L250" s="21">
        <v>100</v>
      </c>
      <c r="M250" s="21">
        <v>100</v>
      </c>
      <c r="N250" s="21">
        <v>100</v>
      </c>
      <c r="O250" s="173"/>
    </row>
    <row r="251" spans="1:15" hidden="1">
      <c r="A251" s="158" t="s">
        <v>196</v>
      </c>
      <c r="B251" s="175" t="s">
        <v>197</v>
      </c>
      <c r="C251" s="157"/>
      <c r="D251" s="26" t="s">
        <v>20</v>
      </c>
      <c r="E251" s="72">
        <f>E252+E253+E254+E255</f>
        <v>0</v>
      </c>
      <c r="F251" s="72">
        <f t="shared" ref="F251" si="132">F252+F253+F254+F255</f>
        <v>0</v>
      </c>
      <c r="G251" s="72">
        <f t="shared" ref="G251" si="133">G252+G253+G254+G255</f>
        <v>0</v>
      </c>
      <c r="H251" s="142">
        <f>H252+H253+H254+H255</f>
        <v>0</v>
      </c>
      <c r="I251" s="142"/>
      <c r="J251" s="142"/>
      <c r="K251" s="142"/>
      <c r="L251" s="142"/>
      <c r="M251" s="72">
        <f>M252+M253+M254+M255</f>
        <v>0</v>
      </c>
      <c r="N251" s="72">
        <f t="shared" ref="N251" si="134">N252+N253+N254+N255</f>
        <v>0</v>
      </c>
      <c r="O251" s="171"/>
    </row>
    <row r="252" spans="1:15" ht="22.5" hidden="1">
      <c r="A252" s="158"/>
      <c r="B252" s="176"/>
      <c r="C252" s="157"/>
      <c r="D252" s="26" t="s">
        <v>26</v>
      </c>
      <c r="E252" s="72">
        <f>F252+G252+H252+M252+N252</f>
        <v>0</v>
      </c>
      <c r="F252" s="72">
        <v>0</v>
      </c>
      <c r="G252" s="72">
        <v>0</v>
      </c>
      <c r="H252" s="142">
        <v>0</v>
      </c>
      <c r="I252" s="142"/>
      <c r="J252" s="142"/>
      <c r="K252" s="142"/>
      <c r="L252" s="142"/>
      <c r="M252" s="72">
        <v>0</v>
      </c>
      <c r="N252" s="72">
        <v>0</v>
      </c>
      <c r="O252" s="172"/>
    </row>
    <row r="253" spans="1:15" ht="33.75" hidden="1">
      <c r="A253" s="158"/>
      <c r="B253" s="176"/>
      <c r="C253" s="157"/>
      <c r="D253" s="26" t="s">
        <v>1</v>
      </c>
      <c r="E253" s="72">
        <f t="shared" ref="E253:E255" si="135">F253+G253+H253+M253+N253</f>
        <v>0</v>
      </c>
      <c r="F253" s="72">
        <v>0</v>
      </c>
      <c r="G253" s="72">
        <v>0</v>
      </c>
      <c r="H253" s="142">
        <v>0</v>
      </c>
      <c r="I253" s="142"/>
      <c r="J253" s="142"/>
      <c r="K253" s="142"/>
      <c r="L253" s="142"/>
      <c r="M253" s="72">
        <v>0</v>
      </c>
      <c r="N253" s="72">
        <v>0</v>
      </c>
      <c r="O253" s="172"/>
    </row>
    <row r="254" spans="1:15" ht="33.75" hidden="1">
      <c r="A254" s="158"/>
      <c r="B254" s="176"/>
      <c r="C254" s="157"/>
      <c r="D254" s="26" t="s">
        <v>21</v>
      </c>
      <c r="E254" s="72">
        <f t="shared" si="135"/>
        <v>0</v>
      </c>
      <c r="F254" s="72">
        <v>0</v>
      </c>
      <c r="G254" s="72">
        <v>0</v>
      </c>
      <c r="H254" s="142">
        <v>0</v>
      </c>
      <c r="I254" s="142"/>
      <c r="J254" s="142"/>
      <c r="K254" s="142"/>
      <c r="L254" s="142"/>
      <c r="M254" s="72">
        <v>0</v>
      </c>
      <c r="N254" s="72">
        <v>0</v>
      </c>
      <c r="O254" s="172"/>
    </row>
    <row r="255" spans="1:15" ht="22.5" hidden="1">
      <c r="A255" s="158"/>
      <c r="B255" s="177"/>
      <c r="C255" s="157"/>
      <c r="D255" s="26" t="s">
        <v>2</v>
      </c>
      <c r="E255" s="72">
        <f t="shared" si="135"/>
        <v>0</v>
      </c>
      <c r="F255" s="72">
        <v>0</v>
      </c>
      <c r="G255" s="72">
        <v>0</v>
      </c>
      <c r="H255" s="142">
        <v>0</v>
      </c>
      <c r="I255" s="142"/>
      <c r="J255" s="142"/>
      <c r="K255" s="142"/>
      <c r="L255" s="142"/>
      <c r="M255" s="72">
        <v>0</v>
      </c>
      <c r="N255" s="72">
        <v>0</v>
      </c>
      <c r="O255" s="172"/>
    </row>
    <row r="256" spans="1:15" ht="15" hidden="1" customHeight="1">
      <c r="A256" s="158"/>
      <c r="B256" s="170" t="s">
        <v>206</v>
      </c>
      <c r="C256" s="158"/>
      <c r="D256" s="137"/>
      <c r="E256" s="138" t="s">
        <v>63</v>
      </c>
      <c r="F256" s="138" t="s">
        <v>64</v>
      </c>
      <c r="G256" s="138" t="s">
        <v>212</v>
      </c>
      <c r="H256" s="138" t="s">
        <v>3</v>
      </c>
      <c r="I256" s="140" t="s">
        <v>163</v>
      </c>
      <c r="J256" s="140"/>
      <c r="K256" s="140"/>
      <c r="L256" s="140"/>
      <c r="M256" s="138" t="s">
        <v>65</v>
      </c>
      <c r="N256" s="138" t="s">
        <v>66</v>
      </c>
      <c r="O256" s="172"/>
    </row>
    <row r="257" spans="1:15" ht="22.5" hidden="1">
      <c r="A257" s="158"/>
      <c r="B257" s="170"/>
      <c r="C257" s="158"/>
      <c r="D257" s="137"/>
      <c r="E257" s="138"/>
      <c r="F257" s="138"/>
      <c r="G257" s="138"/>
      <c r="H257" s="138"/>
      <c r="I257" s="30" t="s">
        <v>159</v>
      </c>
      <c r="J257" s="30" t="s">
        <v>160</v>
      </c>
      <c r="K257" s="30" t="s">
        <v>161</v>
      </c>
      <c r="L257" s="30" t="s">
        <v>162</v>
      </c>
      <c r="M257" s="138"/>
      <c r="N257" s="138"/>
      <c r="O257" s="172"/>
    </row>
    <row r="258" spans="1:15" hidden="1">
      <c r="A258" s="158"/>
      <c r="B258" s="170"/>
      <c r="C258" s="158"/>
      <c r="D258" s="137"/>
      <c r="E258" s="25">
        <v>0</v>
      </c>
      <c r="F258" s="31">
        <v>0</v>
      </c>
      <c r="G258" s="25">
        <v>0</v>
      </c>
      <c r="H258" s="25">
        <v>0</v>
      </c>
      <c r="I258" s="25">
        <v>0</v>
      </c>
      <c r="J258" s="25">
        <v>0</v>
      </c>
      <c r="K258" s="25">
        <v>0</v>
      </c>
      <c r="L258" s="25">
        <v>0</v>
      </c>
      <c r="M258" s="25">
        <v>0</v>
      </c>
      <c r="N258" s="25">
        <v>0</v>
      </c>
      <c r="O258" s="173"/>
    </row>
    <row r="259" spans="1:15" hidden="1">
      <c r="A259" s="158"/>
      <c r="B259" s="154" t="s">
        <v>225</v>
      </c>
      <c r="C259" s="157"/>
      <c r="D259" s="35" t="s">
        <v>20</v>
      </c>
      <c r="E259" s="72">
        <f>E260+E261+E262+E263</f>
        <v>0</v>
      </c>
      <c r="F259" s="72">
        <f t="shared" ref="F259" si="136">F260+F261+F262+F263</f>
        <v>0</v>
      </c>
      <c r="G259" s="72">
        <f t="shared" ref="G259" si="137">G260+G261+G262+G263</f>
        <v>0</v>
      </c>
      <c r="H259" s="142">
        <f>H260+H261+H262+H263</f>
        <v>0</v>
      </c>
      <c r="I259" s="142"/>
      <c r="J259" s="142"/>
      <c r="K259" s="142"/>
      <c r="L259" s="142"/>
      <c r="M259" s="72">
        <f>M260+M261+M262+M263</f>
        <v>0</v>
      </c>
      <c r="N259" s="72">
        <f t="shared" ref="N259" si="138">N260+N261+N262+N263</f>
        <v>0</v>
      </c>
      <c r="O259" s="171"/>
    </row>
    <row r="260" spans="1:15" ht="22.5" hidden="1">
      <c r="A260" s="158"/>
      <c r="B260" s="155"/>
      <c r="C260" s="157"/>
      <c r="D260" s="35" t="s">
        <v>26</v>
      </c>
      <c r="E260" s="72">
        <f>F260+G260+H260+M260+N260</f>
        <v>0</v>
      </c>
      <c r="F260" s="72">
        <v>0</v>
      </c>
      <c r="G260" s="72">
        <v>0</v>
      </c>
      <c r="H260" s="142">
        <v>0</v>
      </c>
      <c r="I260" s="142"/>
      <c r="J260" s="142"/>
      <c r="K260" s="142"/>
      <c r="L260" s="142"/>
      <c r="M260" s="72">
        <v>0</v>
      </c>
      <c r="N260" s="72">
        <v>0</v>
      </c>
      <c r="O260" s="172"/>
    </row>
    <row r="261" spans="1:15" ht="33.75" hidden="1">
      <c r="A261" s="158"/>
      <c r="B261" s="155"/>
      <c r="C261" s="157"/>
      <c r="D261" s="35" t="s">
        <v>1</v>
      </c>
      <c r="E261" s="72">
        <f t="shared" ref="E261:E263" si="139">F261+G261+H261+M261+N261</f>
        <v>0</v>
      </c>
      <c r="F261" s="72">
        <v>0</v>
      </c>
      <c r="G261" s="72">
        <v>0</v>
      </c>
      <c r="H261" s="142">
        <v>0</v>
      </c>
      <c r="I261" s="142"/>
      <c r="J261" s="142"/>
      <c r="K261" s="142"/>
      <c r="L261" s="142"/>
      <c r="M261" s="72">
        <v>0</v>
      </c>
      <c r="N261" s="72">
        <v>0</v>
      </c>
      <c r="O261" s="172"/>
    </row>
    <row r="262" spans="1:15" ht="33.75" hidden="1">
      <c r="A262" s="158"/>
      <c r="B262" s="155"/>
      <c r="C262" s="157"/>
      <c r="D262" s="35" t="s">
        <v>21</v>
      </c>
      <c r="E262" s="72">
        <f t="shared" si="139"/>
        <v>0</v>
      </c>
      <c r="F262" s="72">
        <v>0</v>
      </c>
      <c r="G262" s="72">
        <v>0</v>
      </c>
      <c r="H262" s="142">
        <v>0</v>
      </c>
      <c r="I262" s="142"/>
      <c r="J262" s="142"/>
      <c r="K262" s="142"/>
      <c r="L262" s="142"/>
      <c r="M262" s="72">
        <v>0</v>
      </c>
      <c r="N262" s="72">
        <v>0</v>
      </c>
      <c r="O262" s="172"/>
    </row>
    <row r="263" spans="1:15" ht="22.5" hidden="1">
      <c r="A263" s="158"/>
      <c r="B263" s="156"/>
      <c r="C263" s="157"/>
      <c r="D263" s="35" t="s">
        <v>2</v>
      </c>
      <c r="E263" s="72">
        <f t="shared" si="139"/>
        <v>0</v>
      </c>
      <c r="F263" s="72">
        <v>0</v>
      </c>
      <c r="G263" s="72">
        <v>0</v>
      </c>
      <c r="H263" s="142">
        <v>0</v>
      </c>
      <c r="I263" s="142"/>
      <c r="J263" s="142"/>
      <c r="K263" s="142"/>
      <c r="L263" s="142"/>
      <c r="M263" s="72">
        <v>0</v>
      </c>
      <c r="N263" s="72">
        <v>0</v>
      </c>
      <c r="O263" s="172"/>
    </row>
    <row r="264" spans="1:15" hidden="1">
      <c r="A264" s="158"/>
      <c r="B264" s="139" t="s">
        <v>386</v>
      </c>
      <c r="C264" s="158"/>
      <c r="D264" s="137"/>
      <c r="E264" s="138" t="s">
        <v>63</v>
      </c>
      <c r="F264" s="138" t="s">
        <v>64</v>
      </c>
      <c r="G264" s="138" t="s">
        <v>212</v>
      </c>
      <c r="H264" s="138" t="s">
        <v>3</v>
      </c>
      <c r="I264" s="140" t="s">
        <v>163</v>
      </c>
      <c r="J264" s="140"/>
      <c r="K264" s="140"/>
      <c r="L264" s="140"/>
      <c r="M264" s="138" t="s">
        <v>65</v>
      </c>
      <c r="N264" s="138" t="s">
        <v>66</v>
      </c>
      <c r="O264" s="172"/>
    </row>
    <row r="265" spans="1:15" ht="22.5" hidden="1">
      <c r="A265" s="158"/>
      <c r="B265" s="139"/>
      <c r="C265" s="158"/>
      <c r="D265" s="137"/>
      <c r="E265" s="138"/>
      <c r="F265" s="138"/>
      <c r="G265" s="138"/>
      <c r="H265" s="138"/>
      <c r="I265" s="33" t="s">
        <v>159</v>
      </c>
      <c r="J265" s="33" t="s">
        <v>160</v>
      </c>
      <c r="K265" s="33" t="s">
        <v>161</v>
      </c>
      <c r="L265" s="33" t="s">
        <v>162</v>
      </c>
      <c r="M265" s="138"/>
      <c r="N265" s="138"/>
      <c r="O265" s="172"/>
    </row>
    <row r="266" spans="1:15" ht="18.75" hidden="1" customHeight="1">
      <c r="A266" s="158"/>
      <c r="B266" s="139"/>
      <c r="C266" s="158"/>
      <c r="D266" s="137"/>
      <c r="E266" s="67">
        <v>0</v>
      </c>
      <c r="F266" s="67">
        <v>0</v>
      </c>
      <c r="G266" s="67">
        <v>0</v>
      </c>
      <c r="H266" s="67">
        <v>0</v>
      </c>
      <c r="I266" s="67">
        <v>0</v>
      </c>
      <c r="J266" s="67">
        <v>0</v>
      </c>
      <c r="K266" s="67">
        <v>0</v>
      </c>
      <c r="L266" s="67">
        <v>0</v>
      </c>
      <c r="M266" s="67">
        <v>0</v>
      </c>
      <c r="N266" s="67">
        <v>0</v>
      </c>
      <c r="O266" s="173"/>
    </row>
    <row r="267" spans="1:15" hidden="1">
      <c r="A267" s="158"/>
      <c r="B267" s="154" t="s">
        <v>226</v>
      </c>
      <c r="C267" s="157"/>
      <c r="D267" s="35" t="s">
        <v>20</v>
      </c>
      <c r="E267" s="72">
        <f>E268+E269+E270+E271</f>
        <v>0</v>
      </c>
      <c r="F267" s="72">
        <f t="shared" ref="F267" si="140">F268+F269+F270+F271</f>
        <v>0</v>
      </c>
      <c r="G267" s="72">
        <f t="shared" ref="G267" si="141">G268+G269+G270+G271</f>
        <v>0</v>
      </c>
      <c r="H267" s="142">
        <f>H268+H269+H270+H271</f>
        <v>0</v>
      </c>
      <c r="I267" s="142"/>
      <c r="J267" s="142"/>
      <c r="K267" s="142"/>
      <c r="L267" s="142"/>
      <c r="M267" s="72">
        <f>M268+M269+M270+M271</f>
        <v>0</v>
      </c>
      <c r="N267" s="72">
        <f t="shared" ref="N267" si="142">N268+N269+N270+N271</f>
        <v>0</v>
      </c>
      <c r="O267" s="171"/>
    </row>
    <row r="268" spans="1:15" ht="22.5" hidden="1">
      <c r="A268" s="158"/>
      <c r="B268" s="155"/>
      <c r="C268" s="157"/>
      <c r="D268" s="35" t="s">
        <v>26</v>
      </c>
      <c r="E268" s="72">
        <f>F268+G268+H268+M268+N268</f>
        <v>0</v>
      </c>
      <c r="F268" s="72">
        <v>0</v>
      </c>
      <c r="G268" s="72">
        <v>0</v>
      </c>
      <c r="H268" s="142">
        <v>0</v>
      </c>
      <c r="I268" s="142"/>
      <c r="J268" s="142"/>
      <c r="K268" s="142"/>
      <c r="L268" s="142"/>
      <c r="M268" s="72">
        <v>0</v>
      </c>
      <c r="N268" s="72">
        <v>0</v>
      </c>
      <c r="O268" s="172"/>
    </row>
    <row r="269" spans="1:15" ht="33.75" hidden="1">
      <c r="A269" s="158"/>
      <c r="B269" s="155"/>
      <c r="C269" s="157"/>
      <c r="D269" s="35" t="s">
        <v>1</v>
      </c>
      <c r="E269" s="72">
        <f t="shared" ref="E269:E271" si="143">F269+G269+H269+M269+N269</f>
        <v>0</v>
      </c>
      <c r="F269" s="72">
        <v>0</v>
      </c>
      <c r="G269" s="72">
        <v>0</v>
      </c>
      <c r="H269" s="142">
        <v>0</v>
      </c>
      <c r="I269" s="142"/>
      <c r="J269" s="142"/>
      <c r="K269" s="142"/>
      <c r="L269" s="142"/>
      <c r="M269" s="72">
        <v>0</v>
      </c>
      <c r="N269" s="72">
        <v>0</v>
      </c>
      <c r="O269" s="172"/>
    </row>
    <row r="270" spans="1:15" ht="33.75" hidden="1">
      <c r="A270" s="158"/>
      <c r="B270" s="155"/>
      <c r="C270" s="157"/>
      <c r="D270" s="35" t="s">
        <v>21</v>
      </c>
      <c r="E270" s="72">
        <f t="shared" si="143"/>
        <v>0</v>
      </c>
      <c r="F270" s="72">
        <v>0</v>
      </c>
      <c r="G270" s="72">
        <v>0</v>
      </c>
      <c r="H270" s="142">
        <v>0</v>
      </c>
      <c r="I270" s="142"/>
      <c r="J270" s="142"/>
      <c r="K270" s="142"/>
      <c r="L270" s="142"/>
      <c r="M270" s="72">
        <v>0</v>
      </c>
      <c r="N270" s="72">
        <v>0</v>
      </c>
      <c r="O270" s="172"/>
    </row>
    <row r="271" spans="1:15" ht="22.5" hidden="1">
      <c r="A271" s="158"/>
      <c r="B271" s="156"/>
      <c r="C271" s="157"/>
      <c r="D271" s="35" t="s">
        <v>2</v>
      </c>
      <c r="E271" s="72">
        <f t="shared" si="143"/>
        <v>0</v>
      </c>
      <c r="F271" s="72">
        <v>0</v>
      </c>
      <c r="G271" s="72">
        <v>0</v>
      </c>
      <c r="H271" s="142">
        <v>0</v>
      </c>
      <c r="I271" s="142"/>
      <c r="J271" s="142"/>
      <c r="K271" s="142"/>
      <c r="L271" s="142"/>
      <c r="M271" s="72">
        <v>0</v>
      </c>
      <c r="N271" s="72">
        <v>0</v>
      </c>
      <c r="O271" s="172"/>
    </row>
    <row r="272" spans="1:15" hidden="1">
      <c r="A272" s="158"/>
      <c r="B272" s="139" t="s">
        <v>232</v>
      </c>
      <c r="C272" s="158"/>
      <c r="D272" s="137"/>
      <c r="E272" s="138" t="s">
        <v>63</v>
      </c>
      <c r="F272" s="138" t="s">
        <v>64</v>
      </c>
      <c r="G272" s="138" t="s">
        <v>212</v>
      </c>
      <c r="H272" s="138" t="s">
        <v>3</v>
      </c>
      <c r="I272" s="140" t="s">
        <v>163</v>
      </c>
      <c r="J272" s="140"/>
      <c r="K272" s="140"/>
      <c r="L272" s="140"/>
      <c r="M272" s="138" t="s">
        <v>65</v>
      </c>
      <c r="N272" s="138" t="s">
        <v>66</v>
      </c>
      <c r="O272" s="172"/>
    </row>
    <row r="273" spans="1:15" ht="22.5" hidden="1">
      <c r="A273" s="158"/>
      <c r="B273" s="139"/>
      <c r="C273" s="158"/>
      <c r="D273" s="137"/>
      <c r="E273" s="138"/>
      <c r="F273" s="138"/>
      <c r="G273" s="138"/>
      <c r="H273" s="138"/>
      <c r="I273" s="33" t="s">
        <v>159</v>
      </c>
      <c r="J273" s="33" t="s">
        <v>160</v>
      </c>
      <c r="K273" s="33" t="s">
        <v>161</v>
      </c>
      <c r="L273" s="33" t="s">
        <v>162</v>
      </c>
      <c r="M273" s="138"/>
      <c r="N273" s="138"/>
      <c r="O273" s="172"/>
    </row>
    <row r="274" spans="1:15" hidden="1">
      <c r="A274" s="158"/>
      <c r="B274" s="139"/>
      <c r="C274" s="158"/>
      <c r="D274" s="137"/>
      <c r="E274" s="67">
        <v>0</v>
      </c>
      <c r="F274" s="67">
        <v>0</v>
      </c>
      <c r="G274" s="67">
        <v>0</v>
      </c>
      <c r="H274" s="67">
        <v>0</v>
      </c>
      <c r="I274" s="67">
        <v>0</v>
      </c>
      <c r="J274" s="67">
        <v>0</v>
      </c>
      <c r="K274" s="67">
        <v>0</v>
      </c>
      <c r="L274" s="67">
        <v>0</v>
      </c>
      <c r="M274" s="67">
        <v>0</v>
      </c>
      <c r="N274" s="67">
        <v>0</v>
      </c>
      <c r="O274" s="173"/>
    </row>
    <row r="275" spans="1:15" hidden="1">
      <c r="A275" s="137" t="s">
        <v>105</v>
      </c>
      <c r="B275" s="141" t="s">
        <v>103</v>
      </c>
      <c r="C275" s="163"/>
      <c r="D275" s="24" t="s">
        <v>20</v>
      </c>
      <c r="E275" s="72">
        <f>E276+E277+E278+E279</f>
        <v>0</v>
      </c>
      <c r="F275" s="72">
        <f t="shared" ref="F275" si="144">F276+F277+F278+F279</f>
        <v>0</v>
      </c>
      <c r="G275" s="72">
        <f t="shared" ref="G275" si="145">G276+G277+G278+G279</f>
        <v>0</v>
      </c>
      <c r="H275" s="142">
        <f>H276+H277+H278+H279</f>
        <v>0</v>
      </c>
      <c r="I275" s="142"/>
      <c r="J275" s="142"/>
      <c r="K275" s="142"/>
      <c r="L275" s="142"/>
      <c r="M275" s="72">
        <f>M276+M277+M278+M279</f>
        <v>0</v>
      </c>
      <c r="N275" s="72">
        <f t="shared" ref="N275" si="146">N276+N277+N278+N279</f>
        <v>0</v>
      </c>
      <c r="O275" s="138"/>
    </row>
    <row r="276" spans="1:15" ht="22.5" hidden="1">
      <c r="A276" s="137"/>
      <c r="B276" s="141"/>
      <c r="C276" s="163"/>
      <c r="D276" s="24" t="s">
        <v>26</v>
      </c>
      <c r="E276" s="72">
        <f>F276+G276+H276+M276+N276</f>
        <v>0</v>
      </c>
      <c r="F276" s="72">
        <f>F281</f>
        <v>0</v>
      </c>
      <c r="G276" s="72">
        <f>G281</f>
        <v>0</v>
      </c>
      <c r="H276" s="142">
        <f>H281</f>
        <v>0</v>
      </c>
      <c r="I276" s="142"/>
      <c r="J276" s="142"/>
      <c r="K276" s="142"/>
      <c r="L276" s="142"/>
      <c r="M276" s="72">
        <f>M281</f>
        <v>0</v>
      </c>
      <c r="N276" s="72">
        <f>N281</f>
        <v>0</v>
      </c>
      <c r="O276" s="138"/>
    </row>
    <row r="277" spans="1:15" ht="33.75" hidden="1">
      <c r="A277" s="137"/>
      <c r="B277" s="141"/>
      <c r="C277" s="163"/>
      <c r="D277" s="24" t="s">
        <v>1</v>
      </c>
      <c r="E277" s="72">
        <f t="shared" ref="E277:E279" si="147">F277+G277+H277+M277+N277</f>
        <v>0</v>
      </c>
      <c r="F277" s="72">
        <f t="shared" ref="F277:G277" si="148">F282</f>
        <v>0</v>
      </c>
      <c r="G277" s="72">
        <f t="shared" si="148"/>
        <v>0</v>
      </c>
      <c r="H277" s="142">
        <f t="shared" ref="H277:H279" si="149">H282</f>
        <v>0</v>
      </c>
      <c r="I277" s="142"/>
      <c r="J277" s="142"/>
      <c r="K277" s="142"/>
      <c r="L277" s="142"/>
      <c r="M277" s="72">
        <f t="shared" ref="M277:N277" si="150">M282</f>
        <v>0</v>
      </c>
      <c r="N277" s="72">
        <f t="shared" si="150"/>
        <v>0</v>
      </c>
      <c r="O277" s="138"/>
    </row>
    <row r="278" spans="1:15" ht="33.75" hidden="1">
      <c r="A278" s="137"/>
      <c r="B278" s="141"/>
      <c r="C278" s="163"/>
      <c r="D278" s="24" t="s">
        <v>21</v>
      </c>
      <c r="E278" s="72">
        <f t="shared" si="147"/>
        <v>0</v>
      </c>
      <c r="F278" s="72">
        <f t="shared" ref="F278:G278" si="151">F283</f>
        <v>0</v>
      </c>
      <c r="G278" s="72">
        <f t="shared" si="151"/>
        <v>0</v>
      </c>
      <c r="H278" s="142">
        <f t="shared" si="149"/>
        <v>0</v>
      </c>
      <c r="I278" s="142"/>
      <c r="J278" s="142"/>
      <c r="K278" s="142"/>
      <c r="L278" s="142"/>
      <c r="M278" s="72">
        <f t="shared" ref="M278:N278" si="152">M283</f>
        <v>0</v>
      </c>
      <c r="N278" s="72">
        <f t="shared" si="152"/>
        <v>0</v>
      </c>
      <c r="O278" s="138"/>
    </row>
    <row r="279" spans="1:15" ht="22.5" hidden="1">
      <c r="A279" s="137"/>
      <c r="B279" s="141"/>
      <c r="C279" s="163"/>
      <c r="D279" s="24" t="s">
        <v>2</v>
      </c>
      <c r="E279" s="72">
        <f t="shared" si="147"/>
        <v>0</v>
      </c>
      <c r="F279" s="72">
        <f t="shared" ref="F279:G279" si="153">F284</f>
        <v>0</v>
      </c>
      <c r="G279" s="72">
        <f t="shared" si="153"/>
        <v>0</v>
      </c>
      <c r="H279" s="142">
        <f t="shared" si="149"/>
        <v>0</v>
      </c>
      <c r="I279" s="142"/>
      <c r="J279" s="142"/>
      <c r="K279" s="142"/>
      <c r="L279" s="142"/>
      <c r="M279" s="72">
        <f t="shared" ref="M279:N279" si="154">M284</f>
        <v>0</v>
      </c>
      <c r="N279" s="72">
        <f t="shared" si="154"/>
        <v>0</v>
      </c>
      <c r="O279" s="138"/>
    </row>
    <row r="280" spans="1:15" hidden="1">
      <c r="A280" s="137" t="s">
        <v>18</v>
      </c>
      <c r="B280" s="141" t="s">
        <v>102</v>
      </c>
      <c r="C280" s="163"/>
      <c r="D280" s="24" t="s">
        <v>20</v>
      </c>
      <c r="E280" s="72">
        <f>E281+E282+E283+E284</f>
        <v>0</v>
      </c>
      <c r="F280" s="72">
        <f t="shared" ref="F280" si="155">F281+F282+F283+F284</f>
        <v>0</v>
      </c>
      <c r="G280" s="72">
        <f t="shared" ref="G280" si="156">G281+G282+G283+G284</f>
        <v>0</v>
      </c>
      <c r="H280" s="142">
        <f>H281+H282+H283+H284</f>
        <v>0</v>
      </c>
      <c r="I280" s="142"/>
      <c r="J280" s="142"/>
      <c r="K280" s="142"/>
      <c r="L280" s="142"/>
      <c r="M280" s="72">
        <f>M281+M282+M283+M284</f>
        <v>0</v>
      </c>
      <c r="N280" s="72">
        <f t="shared" ref="N280" si="157">N281+N282+N283+N284</f>
        <v>0</v>
      </c>
      <c r="O280" s="171" t="s">
        <v>411</v>
      </c>
    </row>
    <row r="281" spans="1:15" ht="22.5" hidden="1">
      <c r="A281" s="137"/>
      <c r="B281" s="141"/>
      <c r="C281" s="163"/>
      <c r="D281" s="24" t="s">
        <v>26</v>
      </c>
      <c r="E281" s="72">
        <f>F281+G281+H281+M281+N281</f>
        <v>0</v>
      </c>
      <c r="F281" s="72">
        <v>0</v>
      </c>
      <c r="G281" s="72">
        <v>0</v>
      </c>
      <c r="H281" s="142">
        <v>0</v>
      </c>
      <c r="I281" s="142"/>
      <c r="J281" s="142"/>
      <c r="K281" s="142"/>
      <c r="L281" s="142"/>
      <c r="M281" s="72">
        <v>0</v>
      </c>
      <c r="N281" s="72">
        <v>0</v>
      </c>
      <c r="O281" s="172"/>
    </row>
    <row r="282" spans="1:15" ht="33.75" hidden="1">
      <c r="A282" s="137"/>
      <c r="B282" s="141"/>
      <c r="C282" s="163"/>
      <c r="D282" s="24" t="s">
        <v>1</v>
      </c>
      <c r="E282" s="72">
        <f t="shared" ref="E282:E284" si="158">F282+G282+H282+M282+N282</f>
        <v>0</v>
      </c>
      <c r="F282" s="72">
        <v>0</v>
      </c>
      <c r="G282" s="72">
        <v>0</v>
      </c>
      <c r="H282" s="142">
        <v>0</v>
      </c>
      <c r="I282" s="142"/>
      <c r="J282" s="142"/>
      <c r="K282" s="142"/>
      <c r="L282" s="142"/>
      <c r="M282" s="72">
        <v>0</v>
      </c>
      <c r="N282" s="72">
        <v>0</v>
      </c>
      <c r="O282" s="172"/>
    </row>
    <row r="283" spans="1:15" ht="33.75" hidden="1">
      <c r="A283" s="137"/>
      <c r="B283" s="141"/>
      <c r="C283" s="163"/>
      <c r="D283" s="24" t="s">
        <v>21</v>
      </c>
      <c r="E283" s="72">
        <f t="shared" si="158"/>
        <v>0</v>
      </c>
      <c r="F283" s="72">
        <v>0</v>
      </c>
      <c r="G283" s="72">
        <v>0</v>
      </c>
      <c r="H283" s="142">
        <v>0</v>
      </c>
      <c r="I283" s="142"/>
      <c r="J283" s="142"/>
      <c r="K283" s="142"/>
      <c r="L283" s="142"/>
      <c r="M283" s="72">
        <v>0</v>
      </c>
      <c r="N283" s="72">
        <v>0</v>
      </c>
      <c r="O283" s="172"/>
    </row>
    <row r="284" spans="1:15" ht="22.5" hidden="1">
      <c r="A284" s="137"/>
      <c r="B284" s="141"/>
      <c r="C284" s="163"/>
      <c r="D284" s="24" t="s">
        <v>2</v>
      </c>
      <c r="E284" s="72">
        <f t="shared" si="158"/>
        <v>0</v>
      </c>
      <c r="F284" s="72">
        <v>0</v>
      </c>
      <c r="G284" s="72">
        <v>0</v>
      </c>
      <c r="H284" s="142">
        <v>0</v>
      </c>
      <c r="I284" s="142"/>
      <c r="J284" s="142"/>
      <c r="K284" s="142"/>
      <c r="L284" s="142"/>
      <c r="M284" s="72">
        <v>0</v>
      </c>
      <c r="N284" s="72">
        <v>0</v>
      </c>
      <c r="O284" s="172"/>
    </row>
    <row r="285" spans="1:15" ht="15" hidden="1" customHeight="1">
      <c r="A285" s="137"/>
      <c r="B285" s="141" t="s">
        <v>135</v>
      </c>
      <c r="C285" s="137"/>
      <c r="D285" s="137"/>
      <c r="E285" s="138" t="s">
        <v>63</v>
      </c>
      <c r="F285" s="138" t="s">
        <v>64</v>
      </c>
      <c r="G285" s="138" t="s">
        <v>212</v>
      </c>
      <c r="H285" s="138" t="s">
        <v>3</v>
      </c>
      <c r="I285" s="140" t="s">
        <v>163</v>
      </c>
      <c r="J285" s="140"/>
      <c r="K285" s="140"/>
      <c r="L285" s="140"/>
      <c r="M285" s="138" t="s">
        <v>65</v>
      </c>
      <c r="N285" s="138" t="s">
        <v>66</v>
      </c>
      <c r="O285" s="172"/>
    </row>
    <row r="286" spans="1:15" ht="22.5" hidden="1">
      <c r="A286" s="137"/>
      <c r="B286" s="141"/>
      <c r="C286" s="137"/>
      <c r="D286" s="137"/>
      <c r="E286" s="138"/>
      <c r="F286" s="138"/>
      <c r="G286" s="138"/>
      <c r="H286" s="138"/>
      <c r="I286" s="30" t="s">
        <v>159</v>
      </c>
      <c r="J286" s="30" t="s">
        <v>160</v>
      </c>
      <c r="K286" s="30" t="s">
        <v>161</v>
      </c>
      <c r="L286" s="30" t="s">
        <v>162</v>
      </c>
      <c r="M286" s="138"/>
      <c r="N286" s="138"/>
      <c r="O286" s="172"/>
    </row>
    <row r="287" spans="1:15" hidden="1">
      <c r="A287" s="137"/>
      <c r="B287" s="141"/>
      <c r="C287" s="137"/>
      <c r="D287" s="137"/>
      <c r="E287" s="67">
        <v>0</v>
      </c>
      <c r="F287" s="67">
        <v>0</v>
      </c>
      <c r="G287" s="67">
        <v>0</v>
      </c>
      <c r="H287" s="67">
        <v>0</v>
      </c>
      <c r="I287" s="67">
        <v>0</v>
      </c>
      <c r="J287" s="67">
        <v>0</v>
      </c>
      <c r="K287" s="67">
        <v>0</v>
      </c>
      <c r="L287" s="67">
        <v>0</v>
      </c>
      <c r="M287" s="67">
        <v>0</v>
      </c>
      <c r="N287" s="67">
        <v>0</v>
      </c>
      <c r="O287" s="173"/>
    </row>
    <row r="288" spans="1:15" ht="15" customHeight="1">
      <c r="A288" s="137" t="s">
        <v>430</v>
      </c>
      <c r="B288" s="141" t="s">
        <v>35</v>
      </c>
      <c r="C288" s="159"/>
      <c r="D288" s="24" t="s">
        <v>20</v>
      </c>
      <c r="E288" s="72">
        <f>E289+E290+E291+E292</f>
        <v>40909</v>
      </c>
      <c r="F288" s="72">
        <f t="shared" ref="F288" si="159">F289+F290+F291+F292</f>
        <v>0</v>
      </c>
      <c r="G288" s="72">
        <f t="shared" ref="G288" si="160">G289+G290+G291+G292</f>
        <v>10674</v>
      </c>
      <c r="H288" s="142">
        <f>H289+H290+H291+H292</f>
        <v>12001</v>
      </c>
      <c r="I288" s="142"/>
      <c r="J288" s="142"/>
      <c r="K288" s="142"/>
      <c r="L288" s="142"/>
      <c r="M288" s="72">
        <f>M289+M290+M291+M292</f>
        <v>9117</v>
      </c>
      <c r="N288" s="72">
        <f t="shared" ref="N288" si="161">N289+N290+N291+N292</f>
        <v>9117</v>
      </c>
      <c r="O288" s="138"/>
    </row>
    <row r="289" spans="1:15" ht="22.5">
      <c r="A289" s="137"/>
      <c r="B289" s="141"/>
      <c r="C289" s="159"/>
      <c r="D289" s="24" t="s">
        <v>26</v>
      </c>
      <c r="E289" s="72">
        <f>F289+G289+H289+M289+N289</f>
        <v>34969</v>
      </c>
      <c r="F289" s="72">
        <f>F294+F302</f>
        <v>0</v>
      </c>
      <c r="G289" s="72">
        <f>G294+G302</f>
        <v>7234</v>
      </c>
      <c r="H289" s="142">
        <f>H294+H302</f>
        <v>9501</v>
      </c>
      <c r="I289" s="142"/>
      <c r="J289" s="142"/>
      <c r="K289" s="142"/>
      <c r="L289" s="142"/>
      <c r="M289" s="72">
        <f>M294+M302</f>
        <v>9117</v>
      </c>
      <c r="N289" s="72">
        <f>N294+N302</f>
        <v>9117</v>
      </c>
      <c r="O289" s="138"/>
    </row>
    <row r="290" spans="1:15" ht="33.75">
      <c r="A290" s="137"/>
      <c r="B290" s="141"/>
      <c r="C290" s="159"/>
      <c r="D290" s="24" t="s">
        <v>1</v>
      </c>
      <c r="E290" s="72">
        <f t="shared" ref="E290:E292" si="162">F290+G290+H290+M290+N290</f>
        <v>0</v>
      </c>
      <c r="F290" s="72">
        <f t="shared" ref="F290:H290" si="163">F295+F303</f>
        <v>0</v>
      </c>
      <c r="G290" s="72">
        <f t="shared" si="163"/>
        <v>0</v>
      </c>
      <c r="H290" s="142">
        <f t="shared" si="163"/>
        <v>0</v>
      </c>
      <c r="I290" s="142"/>
      <c r="J290" s="142"/>
      <c r="K290" s="142"/>
      <c r="L290" s="142"/>
      <c r="M290" s="72">
        <f t="shared" ref="M290:N290" si="164">M295+M303</f>
        <v>0</v>
      </c>
      <c r="N290" s="72">
        <f t="shared" si="164"/>
        <v>0</v>
      </c>
      <c r="O290" s="138"/>
    </row>
    <row r="291" spans="1:15" ht="33.75">
      <c r="A291" s="137"/>
      <c r="B291" s="141"/>
      <c r="C291" s="159"/>
      <c r="D291" s="24" t="s">
        <v>21</v>
      </c>
      <c r="E291" s="72">
        <f t="shared" si="162"/>
        <v>5940</v>
      </c>
      <c r="F291" s="72">
        <f t="shared" ref="F291:H291" si="165">F296+F304</f>
        <v>0</v>
      </c>
      <c r="G291" s="72">
        <f t="shared" si="165"/>
        <v>3440</v>
      </c>
      <c r="H291" s="142">
        <f t="shared" si="165"/>
        <v>2500</v>
      </c>
      <c r="I291" s="142"/>
      <c r="J291" s="142"/>
      <c r="K291" s="142"/>
      <c r="L291" s="142"/>
      <c r="M291" s="72">
        <f t="shared" ref="M291:N291" si="166">M296+M304</f>
        <v>0</v>
      </c>
      <c r="N291" s="72">
        <f t="shared" si="166"/>
        <v>0</v>
      </c>
      <c r="O291" s="138"/>
    </row>
    <row r="292" spans="1:15" ht="22.5">
      <c r="A292" s="137"/>
      <c r="B292" s="141"/>
      <c r="C292" s="159"/>
      <c r="D292" s="24" t="s">
        <v>2</v>
      </c>
      <c r="E292" s="72">
        <f t="shared" si="162"/>
        <v>0</v>
      </c>
      <c r="F292" s="72">
        <f t="shared" ref="F292:G292" si="167">F297+F305</f>
        <v>0</v>
      </c>
      <c r="G292" s="72">
        <f t="shared" si="167"/>
        <v>0</v>
      </c>
      <c r="H292" s="142">
        <f>H297+H305</f>
        <v>0</v>
      </c>
      <c r="I292" s="142"/>
      <c r="J292" s="142"/>
      <c r="K292" s="142"/>
      <c r="L292" s="142"/>
      <c r="M292" s="72">
        <f t="shared" ref="M292:N292" si="168">M297+M305</f>
        <v>0</v>
      </c>
      <c r="N292" s="72">
        <f t="shared" si="168"/>
        <v>0</v>
      </c>
      <c r="O292" s="138"/>
    </row>
    <row r="293" spans="1:15">
      <c r="A293" s="137" t="s">
        <v>531</v>
      </c>
      <c r="B293" s="141" t="s">
        <v>74</v>
      </c>
      <c r="C293" s="159"/>
      <c r="D293" s="24" t="s">
        <v>20</v>
      </c>
      <c r="E293" s="72">
        <f>E294+E295+E296+E297</f>
        <v>5940</v>
      </c>
      <c r="F293" s="72">
        <f t="shared" ref="F293" si="169">F294+F295+F296+F297</f>
        <v>0</v>
      </c>
      <c r="G293" s="72">
        <f t="shared" ref="G293" si="170">G294+G295+G296+G297</f>
        <v>3440</v>
      </c>
      <c r="H293" s="142">
        <f>H294+H295+H296+H297</f>
        <v>2500</v>
      </c>
      <c r="I293" s="142"/>
      <c r="J293" s="142"/>
      <c r="K293" s="142"/>
      <c r="L293" s="142"/>
      <c r="M293" s="72">
        <f>M294+M295+M296+M297</f>
        <v>0</v>
      </c>
      <c r="N293" s="72">
        <f t="shared" ref="N293" si="171">N294+N295+N296+N297</f>
        <v>0</v>
      </c>
      <c r="O293" s="171" t="s">
        <v>411</v>
      </c>
    </row>
    <row r="294" spans="1:15" ht="22.5">
      <c r="A294" s="137"/>
      <c r="B294" s="141"/>
      <c r="C294" s="159"/>
      <c r="D294" s="24" t="s">
        <v>26</v>
      </c>
      <c r="E294" s="72">
        <f>F294+G294+H294+M294+N294</f>
        <v>0</v>
      </c>
      <c r="F294" s="72">
        <v>0</v>
      </c>
      <c r="G294" s="72">
        <v>0</v>
      </c>
      <c r="H294" s="142">
        <v>0</v>
      </c>
      <c r="I294" s="142"/>
      <c r="J294" s="142"/>
      <c r="K294" s="142"/>
      <c r="L294" s="142"/>
      <c r="M294" s="72">
        <v>0</v>
      </c>
      <c r="N294" s="72">
        <v>0</v>
      </c>
      <c r="O294" s="172"/>
    </row>
    <row r="295" spans="1:15" ht="33.75">
      <c r="A295" s="137"/>
      <c r="B295" s="141"/>
      <c r="C295" s="159"/>
      <c r="D295" s="24" t="s">
        <v>1</v>
      </c>
      <c r="E295" s="72">
        <f t="shared" ref="E295:E297" si="172">F295+G295+H295+M295+N295</f>
        <v>0</v>
      </c>
      <c r="F295" s="72">
        <v>0</v>
      </c>
      <c r="G295" s="72">
        <v>0</v>
      </c>
      <c r="H295" s="142">
        <v>0</v>
      </c>
      <c r="I295" s="142"/>
      <c r="J295" s="142"/>
      <c r="K295" s="142"/>
      <c r="L295" s="142"/>
      <c r="M295" s="72">
        <v>0</v>
      </c>
      <c r="N295" s="72">
        <v>0</v>
      </c>
      <c r="O295" s="172"/>
    </row>
    <row r="296" spans="1:15" ht="33.75">
      <c r="A296" s="137"/>
      <c r="B296" s="141"/>
      <c r="C296" s="159"/>
      <c r="D296" s="24" t="s">
        <v>21</v>
      </c>
      <c r="E296" s="72">
        <f t="shared" si="172"/>
        <v>5940</v>
      </c>
      <c r="F296" s="72">
        <v>0</v>
      </c>
      <c r="G296" s="72">
        <f>2140+1300</f>
        <v>3440</v>
      </c>
      <c r="H296" s="142">
        <v>2500</v>
      </c>
      <c r="I296" s="142"/>
      <c r="J296" s="142"/>
      <c r="K296" s="142"/>
      <c r="L296" s="142"/>
      <c r="M296" s="72">
        <v>0</v>
      </c>
      <c r="N296" s="72">
        <v>0</v>
      </c>
      <c r="O296" s="172"/>
    </row>
    <row r="297" spans="1:15" ht="22.5">
      <c r="A297" s="137"/>
      <c r="B297" s="141"/>
      <c r="C297" s="159"/>
      <c r="D297" s="24" t="s">
        <v>2</v>
      </c>
      <c r="E297" s="72">
        <f t="shared" si="172"/>
        <v>0</v>
      </c>
      <c r="F297" s="72">
        <v>0</v>
      </c>
      <c r="G297" s="72">
        <v>0</v>
      </c>
      <c r="H297" s="142">
        <v>0</v>
      </c>
      <c r="I297" s="142"/>
      <c r="J297" s="142"/>
      <c r="K297" s="142"/>
      <c r="L297" s="142"/>
      <c r="M297" s="72">
        <v>0</v>
      </c>
      <c r="N297" s="72">
        <v>0</v>
      </c>
      <c r="O297" s="172"/>
    </row>
    <row r="298" spans="1:15" ht="15" customHeight="1">
      <c r="A298" s="137"/>
      <c r="B298" s="139" t="s">
        <v>493</v>
      </c>
      <c r="C298" s="137"/>
      <c r="D298" s="137"/>
      <c r="E298" s="138" t="s">
        <v>63</v>
      </c>
      <c r="F298" s="138" t="s">
        <v>64</v>
      </c>
      <c r="G298" s="138" t="s">
        <v>212</v>
      </c>
      <c r="H298" s="138" t="s">
        <v>3</v>
      </c>
      <c r="I298" s="140" t="s">
        <v>163</v>
      </c>
      <c r="J298" s="140"/>
      <c r="K298" s="140"/>
      <c r="L298" s="140"/>
      <c r="M298" s="138" t="s">
        <v>65</v>
      </c>
      <c r="N298" s="138" t="s">
        <v>66</v>
      </c>
      <c r="O298" s="172"/>
    </row>
    <row r="299" spans="1:15" ht="22.5">
      <c r="A299" s="137"/>
      <c r="B299" s="139"/>
      <c r="C299" s="137"/>
      <c r="D299" s="137"/>
      <c r="E299" s="138"/>
      <c r="F299" s="138"/>
      <c r="G299" s="138"/>
      <c r="H299" s="138"/>
      <c r="I299" s="30" t="s">
        <v>159</v>
      </c>
      <c r="J299" s="30" t="s">
        <v>160</v>
      </c>
      <c r="K299" s="30" t="s">
        <v>161</v>
      </c>
      <c r="L299" s="30" t="s">
        <v>162</v>
      </c>
      <c r="M299" s="138"/>
      <c r="N299" s="138"/>
      <c r="O299" s="172"/>
    </row>
    <row r="300" spans="1:15">
      <c r="A300" s="137"/>
      <c r="B300" s="139"/>
      <c r="C300" s="137"/>
      <c r="D300" s="137"/>
      <c r="E300" s="21">
        <v>100</v>
      </c>
      <c r="F300" s="100">
        <v>0</v>
      </c>
      <c r="G300" s="100">
        <v>100</v>
      </c>
      <c r="H300" s="100">
        <v>100</v>
      </c>
      <c r="I300" s="100">
        <v>100</v>
      </c>
      <c r="J300" s="100">
        <v>100</v>
      </c>
      <c r="K300" s="100">
        <v>100</v>
      </c>
      <c r="L300" s="100">
        <v>100</v>
      </c>
      <c r="M300" s="100">
        <v>0</v>
      </c>
      <c r="N300" s="100">
        <v>0</v>
      </c>
      <c r="O300" s="173"/>
    </row>
    <row r="301" spans="1:15" ht="24" customHeight="1">
      <c r="A301" s="137" t="s">
        <v>532</v>
      </c>
      <c r="B301" s="141" t="s">
        <v>169</v>
      </c>
      <c r="C301" s="159"/>
      <c r="D301" s="24" t="s">
        <v>20</v>
      </c>
      <c r="E301" s="72">
        <f>E302+E303+E304+E305</f>
        <v>34969</v>
      </c>
      <c r="F301" s="72">
        <f t="shared" ref="F301" si="173">F302+F303+F304+F305</f>
        <v>0</v>
      </c>
      <c r="G301" s="72">
        <f t="shared" ref="G301" si="174">G302+G303+G304+G305</f>
        <v>7234</v>
      </c>
      <c r="H301" s="142">
        <f>H302+H303+H304+H305</f>
        <v>9501</v>
      </c>
      <c r="I301" s="142"/>
      <c r="J301" s="142"/>
      <c r="K301" s="142"/>
      <c r="L301" s="142"/>
      <c r="M301" s="72">
        <f>M302+M303+M304+M305</f>
        <v>9117</v>
      </c>
      <c r="N301" s="72">
        <f t="shared" ref="N301" si="175">N302+N303+N304+N305</f>
        <v>9117</v>
      </c>
      <c r="O301" s="171" t="s">
        <v>411</v>
      </c>
    </row>
    <row r="302" spans="1:15" ht="22.5">
      <c r="A302" s="137"/>
      <c r="B302" s="141"/>
      <c r="C302" s="159"/>
      <c r="D302" s="24" t="s">
        <v>26</v>
      </c>
      <c r="E302" s="72">
        <f>F302+G302+H302+M302+N302</f>
        <v>34969</v>
      </c>
      <c r="F302" s="72">
        <v>0</v>
      </c>
      <c r="G302" s="72">
        <f>8058+831-1655</f>
        <v>7234</v>
      </c>
      <c r="H302" s="142">
        <f>9117+384</f>
        <v>9501</v>
      </c>
      <c r="I302" s="142"/>
      <c r="J302" s="142"/>
      <c r="K302" s="142"/>
      <c r="L302" s="142"/>
      <c r="M302" s="72">
        <v>9117</v>
      </c>
      <c r="N302" s="72">
        <v>9117</v>
      </c>
      <c r="O302" s="172"/>
    </row>
    <row r="303" spans="1:15" ht="33.75">
      <c r="A303" s="137"/>
      <c r="B303" s="141"/>
      <c r="C303" s="159"/>
      <c r="D303" s="24" t="s">
        <v>1</v>
      </c>
      <c r="E303" s="72">
        <f t="shared" ref="E303:E305" si="176">F303+G303+H303+M303+N303</f>
        <v>0</v>
      </c>
      <c r="F303" s="72">
        <v>0</v>
      </c>
      <c r="G303" s="72">
        <v>0</v>
      </c>
      <c r="H303" s="142">
        <v>0</v>
      </c>
      <c r="I303" s="142"/>
      <c r="J303" s="142"/>
      <c r="K303" s="142"/>
      <c r="L303" s="142"/>
      <c r="M303" s="72">
        <v>0</v>
      </c>
      <c r="N303" s="72">
        <v>0</v>
      </c>
      <c r="O303" s="172"/>
    </row>
    <row r="304" spans="1:15" ht="33.75">
      <c r="A304" s="137"/>
      <c r="B304" s="141"/>
      <c r="C304" s="159"/>
      <c r="D304" s="24" t="s">
        <v>21</v>
      </c>
      <c r="E304" s="72">
        <f t="shared" si="176"/>
        <v>0</v>
      </c>
      <c r="F304" s="72">
        <v>0</v>
      </c>
      <c r="G304" s="72">
        <v>0</v>
      </c>
      <c r="H304" s="142">
        <v>0</v>
      </c>
      <c r="I304" s="142"/>
      <c r="J304" s="142"/>
      <c r="K304" s="142"/>
      <c r="L304" s="142"/>
      <c r="M304" s="72">
        <v>0</v>
      </c>
      <c r="N304" s="72">
        <v>0</v>
      </c>
      <c r="O304" s="172"/>
    </row>
    <row r="305" spans="1:15" ht="22.5">
      <c r="A305" s="137"/>
      <c r="B305" s="141"/>
      <c r="C305" s="159"/>
      <c r="D305" s="24" t="s">
        <v>2</v>
      </c>
      <c r="E305" s="72">
        <f t="shared" si="176"/>
        <v>0</v>
      </c>
      <c r="F305" s="72">
        <v>0</v>
      </c>
      <c r="G305" s="72">
        <v>0</v>
      </c>
      <c r="H305" s="142">
        <v>0</v>
      </c>
      <c r="I305" s="142"/>
      <c r="J305" s="142"/>
      <c r="K305" s="142"/>
      <c r="L305" s="142"/>
      <c r="M305" s="72">
        <v>0</v>
      </c>
      <c r="N305" s="72">
        <v>0</v>
      </c>
      <c r="O305" s="172"/>
    </row>
    <row r="306" spans="1:15" ht="15" customHeight="1">
      <c r="A306" s="137"/>
      <c r="B306" s="139" t="s">
        <v>409</v>
      </c>
      <c r="C306" s="137"/>
      <c r="D306" s="137"/>
      <c r="E306" s="138" t="s">
        <v>63</v>
      </c>
      <c r="F306" s="138" t="s">
        <v>64</v>
      </c>
      <c r="G306" s="138" t="s">
        <v>212</v>
      </c>
      <c r="H306" s="138" t="s">
        <v>3</v>
      </c>
      <c r="I306" s="140" t="s">
        <v>163</v>
      </c>
      <c r="J306" s="140"/>
      <c r="K306" s="140"/>
      <c r="L306" s="140"/>
      <c r="M306" s="138" t="s">
        <v>65</v>
      </c>
      <c r="N306" s="138" t="s">
        <v>66</v>
      </c>
      <c r="O306" s="172"/>
    </row>
    <row r="307" spans="1:15" ht="22.5">
      <c r="A307" s="137"/>
      <c r="B307" s="139"/>
      <c r="C307" s="137"/>
      <c r="D307" s="137"/>
      <c r="E307" s="138"/>
      <c r="F307" s="138"/>
      <c r="G307" s="138"/>
      <c r="H307" s="138"/>
      <c r="I307" s="30" t="s">
        <v>159</v>
      </c>
      <c r="J307" s="30" t="s">
        <v>160</v>
      </c>
      <c r="K307" s="30" t="s">
        <v>161</v>
      </c>
      <c r="L307" s="30" t="s">
        <v>162</v>
      </c>
      <c r="M307" s="138"/>
      <c r="N307" s="138"/>
      <c r="O307" s="172"/>
    </row>
    <row r="308" spans="1:15" ht="45.75" customHeight="1">
      <c r="A308" s="137"/>
      <c r="B308" s="139"/>
      <c r="C308" s="137"/>
      <c r="D308" s="137"/>
      <c r="E308" s="21">
        <v>100</v>
      </c>
      <c r="F308" s="31">
        <v>0</v>
      </c>
      <c r="G308" s="21">
        <v>100</v>
      </c>
      <c r="H308" s="21">
        <v>100</v>
      </c>
      <c r="I308" s="21">
        <v>100</v>
      </c>
      <c r="J308" s="21" t="s">
        <v>428</v>
      </c>
      <c r="K308" s="21">
        <v>100</v>
      </c>
      <c r="L308" s="21">
        <v>100</v>
      </c>
      <c r="M308" s="21">
        <v>100</v>
      </c>
      <c r="N308" s="21">
        <v>100</v>
      </c>
      <c r="O308" s="173"/>
    </row>
    <row r="309" spans="1:15" hidden="1">
      <c r="A309" s="137" t="s">
        <v>50</v>
      </c>
      <c r="B309" s="141" t="s">
        <v>231</v>
      </c>
      <c r="C309" s="137"/>
      <c r="D309" s="24" t="s">
        <v>20</v>
      </c>
      <c r="E309" s="72">
        <f>E310+E311+E312+E313</f>
        <v>0</v>
      </c>
      <c r="F309" s="72">
        <f t="shared" ref="F309" si="177">F310+F311+F312+F313</f>
        <v>0</v>
      </c>
      <c r="G309" s="72">
        <f t="shared" ref="G309" si="178">G310+G311+G312+G313</f>
        <v>0</v>
      </c>
      <c r="H309" s="142">
        <f>H310+H311+H312+H313</f>
        <v>0</v>
      </c>
      <c r="I309" s="142"/>
      <c r="J309" s="142"/>
      <c r="K309" s="142"/>
      <c r="L309" s="142"/>
      <c r="M309" s="72">
        <f>M310+M311+M312+M313</f>
        <v>0</v>
      </c>
      <c r="N309" s="72">
        <f t="shared" ref="N309" si="179">N310+N311+N312+N313</f>
        <v>0</v>
      </c>
      <c r="O309" s="171"/>
    </row>
    <row r="310" spans="1:15" ht="22.5" hidden="1">
      <c r="A310" s="137"/>
      <c r="B310" s="141"/>
      <c r="C310" s="137"/>
      <c r="D310" s="24" t="s">
        <v>26</v>
      </c>
      <c r="E310" s="72">
        <f>F310+G310+H310+M310+N310</f>
        <v>0</v>
      </c>
      <c r="F310" s="73">
        <f>F315</f>
        <v>0</v>
      </c>
      <c r="G310" s="73">
        <f>G315</f>
        <v>0</v>
      </c>
      <c r="H310" s="190">
        <f>H315</f>
        <v>0</v>
      </c>
      <c r="I310" s="191"/>
      <c r="J310" s="191"/>
      <c r="K310" s="191"/>
      <c r="L310" s="192"/>
      <c r="M310" s="73">
        <f>M315</f>
        <v>0</v>
      </c>
      <c r="N310" s="73">
        <f>N315</f>
        <v>0</v>
      </c>
      <c r="O310" s="172"/>
    </row>
    <row r="311" spans="1:15" ht="33.75" hidden="1">
      <c r="A311" s="137"/>
      <c r="B311" s="141"/>
      <c r="C311" s="137"/>
      <c r="D311" s="24" t="s">
        <v>1</v>
      </c>
      <c r="E311" s="72">
        <f t="shared" ref="E311:E313" si="180">F311+G311+H311+M311+N311</f>
        <v>0</v>
      </c>
      <c r="F311" s="73">
        <f t="shared" ref="F311:H311" si="181">F316</f>
        <v>0</v>
      </c>
      <c r="G311" s="73">
        <f t="shared" si="181"/>
        <v>0</v>
      </c>
      <c r="H311" s="190">
        <f t="shared" si="181"/>
        <v>0</v>
      </c>
      <c r="I311" s="191"/>
      <c r="J311" s="191"/>
      <c r="K311" s="191"/>
      <c r="L311" s="192"/>
      <c r="M311" s="73">
        <f t="shared" ref="M311:N311" si="182">M316</f>
        <v>0</v>
      </c>
      <c r="N311" s="73">
        <f t="shared" si="182"/>
        <v>0</v>
      </c>
      <c r="O311" s="172"/>
    </row>
    <row r="312" spans="1:15" ht="33.75" hidden="1">
      <c r="A312" s="137"/>
      <c r="B312" s="141"/>
      <c r="C312" s="137"/>
      <c r="D312" s="24" t="s">
        <v>21</v>
      </c>
      <c r="E312" s="72">
        <f t="shared" si="180"/>
        <v>0</v>
      </c>
      <c r="F312" s="73">
        <f t="shared" ref="F312:H312" si="183">F317</f>
        <v>0</v>
      </c>
      <c r="G312" s="73">
        <f t="shared" si="183"/>
        <v>0</v>
      </c>
      <c r="H312" s="190">
        <f t="shared" si="183"/>
        <v>0</v>
      </c>
      <c r="I312" s="191"/>
      <c r="J312" s="191"/>
      <c r="K312" s="191"/>
      <c r="L312" s="192"/>
      <c r="M312" s="73">
        <f t="shared" ref="M312:N312" si="184">M317</f>
        <v>0</v>
      </c>
      <c r="N312" s="73">
        <f t="shared" si="184"/>
        <v>0</v>
      </c>
      <c r="O312" s="172"/>
    </row>
    <row r="313" spans="1:15" ht="22.5" hidden="1">
      <c r="A313" s="137"/>
      <c r="B313" s="141"/>
      <c r="C313" s="137"/>
      <c r="D313" s="24" t="s">
        <v>2</v>
      </c>
      <c r="E313" s="72">
        <f t="shared" si="180"/>
        <v>0</v>
      </c>
      <c r="F313" s="73">
        <f t="shared" ref="F313:H313" si="185">F318</f>
        <v>0</v>
      </c>
      <c r="G313" s="73">
        <f t="shared" si="185"/>
        <v>0</v>
      </c>
      <c r="H313" s="190">
        <f t="shared" si="185"/>
        <v>0</v>
      </c>
      <c r="I313" s="191"/>
      <c r="J313" s="191"/>
      <c r="K313" s="191"/>
      <c r="L313" s="192"/>
      <c r="M313" s="73">
        <f t="shared" ref="M313:N313" si="186">M318</f>
        <v>0</v>
      </c>
      <c r="N313" s="73">
        <f t="shared" si="186"/>
        <v>0</v>
      </c>
      <c r="O313" s="173"/>
    </row>
    <row r="314" spans="1:15" hidden="1">
      <c r="A314" s="137" t="s">
        <v>51</v>
      </c>
      <c r="B314" s="141" t="s">
        <v>142</v>
      </c>
      <c r="C314" s="163"/>
      <c r="D314" s="24" t="s">
        <v>20</v>
      </c>
      <c r="E314" s="72">
        <f>E315+E316+E317+E318</f>
        <v>0</v>
      </c>
      <c r="F314" s="72">
        <f t="shared" ref="F314" si="187">F315+F316+F317+F318</f>
        <v>0</v>
      </c>
      <c r="G314" s="72">
        <f t="shared" ref="G314" si="188">G315+G316+G317+G318</f>
        <v>0</v>
      </c>
      <c r="H314" s="142">
        <f>H315+H316+H317+H318</f>
        <v>0</v>
      </c>
      <c r="I314" s="142"/>
      <c r="J314" s="142"/>
      <c r="K314" s="142"/>
      <c r="L314" s="142"/>
      <c r="M314" s="72">
        <f>M315+M316+M317+M318</f>
        <v>0</v>
      </c>
      <c r="N314" s="72">
        <f t="shared" ref="N314" si="189">N315+N316+N317+N318</f>
        <v>0</v>
      </c>
      <c r="O314" s="171" t="s">
        <v>411</v>
      </c>
    </row>
    <row r="315" spans="1:15" ht="22.5" hidden="1">
      <c r="A315" s="137"/>
      <c r="B315" s="141"/>
      <c r="C315" s="163"/>
      <c r="D315" s="24" t="s">
        <v>26</v>
      </c>
      <c r="E315" s="72">
        <f>F315+G315+H315+M315+N315</f>
        <v>0</v>
      </c>
      <c r="F315" s="72">
        <v>0</v>
      </c>
      <c r="G315" s="72">
        <v>0</v>
      </c>
      <c r="H315" s="143">
        <v>0</v>
      </c>
      <c r="I315" s="143"/>
      <c r="J315" s="143"/>
      <c r="K315" s="143"/>
      <c r="L315" s="143"/>
      <c r="M315" s="72">
        <v>0</v>
      </c>
      <c r="N315" s="72">
        <v>0</v>
      </c>
      <c r="O315" s="172"/>
    </row>
    <row r="316" spans="1:15" ht="33.75" hidden="1">
      <c r="A316" s="137"/>
      <c r="B316" s="141"/>
      <c r="C316" s="163"/>
      <c r="D316" s="24" t="s">
        <v>1</v>
      </c>
      <c r="E316" s="72">
        <f t="shared" ref="E316:E318" si="190">F316+G316+H316+M316+N316</f>
        <v>0</v>
      </c>
      <c r="F316" s="72">
        <v>0</v>
      </c>
      <c r="G316" s="72">
        <v>0</v>
      </c>
      <c r="H316" s="143">
        <v>0</v>
      </c>
      <c r="I316" s="143"/>
      <c r="J316" s="143"/>
      <c r="K316" s="143"/>
      <c r="L316" s="143"/>
      <c r="M316" s="72">
        <v>0</v>
      </c>
      <c r="N316" s="72">
        <v>0</v>
      </c>
      <c r="O316" s="172"/>
    </row>
    <row r="317" spans="1:15" ht="33.75" hidden="1">
      <c r="A317" s="137"/>
      <c r="B317" s="141"/>
      <c r="C317" s="163"/>
      <c r="D317" s="24" t="s">
        <v>21</v>
      </c>
      <c r="E317" s="72">
        <f t="shared" si="190"/>
        <v>0</v>
      </c>
      <c r="F317" s="72">
        <v>0</v>
      </c>
      <c r="G317" s="72">
        <v>0</v>
      </c>
      <c r="H317" s="143">
        <v>0</v>
      </c>
      <c r="I317" s="143"/>
      <c r="J317" s="143"/>
      <c r="K317" s="143"/>
      <c r="L317" s="143"/>
      <c r="M317" s="72">
        <v>0</v>
      </c>
      <c r="N317" s="72">
        <v>0</v>
      </c>
      <c r="O317" s="172"/>
    </row>
    <row r="318" spans="1:15" ht="22.5" hidden="1">
      <c r="A318" s="137"/>
      <c r="B318" s="141"/>
      <c r="C318" s="163"/>
      <c r="D318" s="24" t="s">
        <v>2</v>
      </c>
      <c r="E318" s="72">
        <f t="shared" si="190"/>
        <v>0</v>
      </c>
      <c r="F318" s="72">
        <v>0</v>
      </c>
      <c r="G318" s="72">
        <v>0</v>
      </c>
      <c r="H318" s="143">
        <v>0</v>
      </c>
      <c r="I318" s="143"/>
      <c r="J318" s="143"/>
      <c r="K318" s="143"/>
      <c r="L318" s="143"/>
      <c r="M318" s="72">
        <v>0</v>
      </c>
      <c r="N318" s="72">
        <v>0</v>
      </c>
      <c r="O318" s="172"/>
    </row>
    <row r="319" spans="1:15" ht="15" hidden="1" customHeight="1">
      <c r="A319" s="137"/>
      <c r="B319" s="187" t="s">
        <v>67</v>
      </c>
      <c r="C319" s="137"/>
      <c r="D319" s="137"/>
      <c r="E319" s="138" t="s">
        <v>63</v>
      </c>
      <c r="F319" s="138" t="s">
        <v>64</v>
      </c>
      <c r="G319" s="138" t="s">
        <v>212</v>
      </c>
      <c r="H319" s="138" t="s">
        <v>3</v>
      </c>
      <c r="I319" s="140" t="s">
        <v>163</v>
      </c>
      <c r="J319" s="140"/>
      <c r="K319" s="140"/>
      <c r="L319" s="140"/>
      <c r="M319" s="138" t="s">
        <v>65</v>
      </c>
      <c r="N319" s="138" t="s">
        <v>66</v>
      </c>
      <c r="O319" s="172"/>
    </row>
    <row r="320" spans="1:15" ht="22.5" hidden="1">
      <c r="A320" s="137"/>
      <c r="B320" s="188"/>
      <c r="C320" s="137"/>
      <c r="D320" s="137"/>
      <c r="E320" s="138"/>
      <c r="F320" s="138"/>
      <c r="G320" s="138"/>
      <c r="H320" s="138"/>
      <c r="I320" s="30" t="s">
        <v>159</v>
      </c>
      <c r="J320" s="30" t="s">
        <v>160</v>
      </c>
      <c r="K320" s="30" t="s">
        <v>161</v>
      </c>
      <c r="L320" s="30" t="s">
        <v>162</v>
      </c>
      <c r="M320" s="138"/>
      <c r="N320" s="138"/>
      <c r="O320" s="172"/>
    </row>
    <row r="321" spans="1:15" hidden="1">
      <c r="A321" s="137"/>
      <c r="B321" s="189"/>
      <c r="C321" s="137"/>
      <c r="D321" s="137"/>
      <c r="E321" s="21"/>
      <c r="F321" s="31"/>
      <c r="G321" s="21"/>
      <c r="H321" s="21"/>
      <c r="I321" s="21"/>
      <c r="J321" s="21"/>
      <c r="K321" s="21"/>
      <c r="L321" s="21"/>
      <c r="M321" s="21"/>
      <c r="N321" s="21"/>
      <c r="O321" s="173"/>
    </row>
    <row r="322" spans="1:15" ht="15" customHeight="1">
      <c r="A322" s="137" t="s">
        <v>143</v>
      </c>
      <c r="B322" s="141" t="s">
        <v>59</v>
      </c>
      <c r="C322" s="159"/>
      <c r="D322" s="24" t="s">
        <v>20</v>
      </c>
      <c r="E322" s="72">
        <f>E323+E324+E325+E326</f>
        <v>185266.40696999998</v>
      </c>
      <c r="F322" s="72">
        <f t="shared" ref="F322" si="191">F323+F324+F325+F326</f>
        <v>185266.40696999998</v>
      </c>
      <c r="G322" s="72">
        <f t="shared" ref="G322" si="192">G323+G324+G325+G326</f>
        <v>0</v>
      </c>
      <c r="H322" s="142">
        <f>H323+H324+H325+H326</f>
        <v>0</v>
      </c>
      <c r="I322" s="142"/>
      <c r="J322" s="142"/>
      <c r="K322" s="142"/>
      <c r="L322" s="142"/>
      <c r="M322" s="72">
        <f>M323+M324+M325+M326</f>
        <v>0</v>
      </c>
      <c r="N322" s="72">
        <f t="shared" ref="N322" si="193">N323+N324+N325+N326</f>
        <v>0</v>
      </c>
      <c r="O322" s="138"/>
    </row>
    <row r="323" spans="1:15" ht="22.5">
      <c r="A323" s="137"/>
      <c r="B323" s="141"/>
      <c r="C323" s="159"/>
      <c r="D323" s="24" t="s">
        <v>26</v>
      </c>
      <c r="E323" s="72">
        <f>F323+G323+H323+M323+N323</f>
        <v>144886.91699999999</v>
      </c>
      <c r="F323" s="72">
        <f>F328+F336+F344</f>
        <v>144886.91699999999</v>
      </c>
      <c r="G323" s="72">
        <f>G328+G336+G344</f>
        <v>0</v>
      </c>
      <c r="H323" s="142">
        <f>H328+H336+H344</f>
        <v>0</v>
      </c>
      <c r="I323" s="142"/>
      <c r="J323" s="142"/>
      <c r="K323" s="142"/>
      <c r="L323" s="142"/>
      <c r="M323" s="72">
        <f>M328+M336+M344</f>
        <v>0</v>
      </c>
      <c r="N323" s="72">
        <f>N328+N336+N344</f>
        <v>0</v>
      </c>
      <c r="O323" s="138"/>
    </row>
    <row r="324" spans="1:15" ht="33.75">
      <c r="A324" s="137"/>
      <c r="B324" s="141"/>
      <c r="C324" s="159"/>
      <c r="D324" s="24" t="s">
        <v>1</v>
      </c>
      <c r="E324" s="72">
        <f t="shared" ref="E324:E326" si="194">F324+G324+H324+M324+N324</f>
        <v>0</v>
      </c>
      <c r="F324" s="72">
        <f t="shared" ref="F324:H324" si="195">F329+F337+F345</f>
        <v>0</v>
      </c>
      <c r="G324" s="72">
        <f t="shared" si="195"/>
        <v>0</v>
      </c>
      <c r="H324" s="142">
        <f t="shared" si="195"/>
        <v>0</v>
      </c>
      <c r="I324" s="142"/>
      <c r="J324" s="142"/>
      <c r="K324" s="142"/>
      <c r="L324" s="142"/>
      <c r="M324" s="72">
        <f t="shared" ref="M324:N324" si="196">M329+M337+M345</f>
        <v>0</v>
      </c>
      <c r="N324" s="72">
        <f t="shared" si="196"/>
        <v>0</v>
      </c>
      <c r="O324" s="138"/>
    </row>
    <row r="325" spans="1:15" ht="33.75">
      <c r="A325" s="137"/>
      <c r="B325" s="141"/>
      <c r="C325" s="159"/>
      <c r="D325" s="24" t="s">
        <v>21</v>
      </c>
      <c r="E325" s="72">
        <f t="shared" si="194"/>
        <v>40379.489970000002</v>
      </c>
      <c r="F325" s="72">
        <f t="shared" ref="F325:H325" si="197">F330+F338+F346</f>
        <v>40379.489970000002</v>
      </c>
      <c r="G325" s="72">
        <f t="shared" si="197"/>
        <v>0</v>
      </c>
      <c r="H325" s="142">
        <f t="shared" si="197"/>
        <v>0</v>
      </c>
      <c r="I325" s="142"/>
      <c r="J325" s="142"/>
      <c r="K325" s="142"/>
      <c r="L325" s="142"/>
      <c r="M325" s="72">
        <f t="shared" ref="M325:N325" si="198">M330+M338+M346</f>
        <v>0</v>
      </c>
      <c r="N325" s="72">
        <f t="shared" si="198"/>
        <v>0</v>
      </c>
      <c r="O325" s="138"/>
    </row>
    <row r="326" spans="1:15" ht="22.5">
      <c r="A326" s="137"/>
      <c r="B326" s="141"/>
      <c r="C326" s="159"/>
      <c r="D326" s="24" t="s">
        <v>2</v>
      </c>
      <c r="E326" s="72">
        <f t="shared" si="194"/>
        <v>0</v>
      </c>
      <c r="F326" s="72">
        <f t="shared" ref="F326:H326" si="199">F331+F339+F347</f>
        <v>0</v>
      </c>
      <c r="G326" s="72">
        <f t="shared" si="199"/>
        <v>0</v>
      </c>
      <c r="H326" s="142">
        <f t="shared" si="199"/>
        <v>0</v>
      </c>
      <c r="I326" s="142"/>
      <c r="J326" s="142"/>
      <c r="K326" s="142"/>
      <c r="L326" s="142"/>
      <c r="M326" s="72">
        <f t="shared" ref="M326:N326" si="200">M331+M339+M347</f>
        <v>0</v>
      </c>
      <c r="N326" s="72">
        <f t="shared" si="200"/>
        <v>0</v>
      </c>
      <c r="O326" s="138"/>
    </row>
    <row r="327" spans="1:15" ht="15" customHeight="1">
      <c r="A327" s="137" t="s">
        <v>533</v>
      </c>
      <c r="B327" s="141" t="s">
        <v>60</v>
      </c>
      <c r="C327" s="159"/>
      <c r="D327" s="68" t="s">
        <v>20</v>
      </c>
      <c r="E327" s="72">
        <f>E328+E329+E330+E331</f>
        <v>185266.40696999998</v>
      </c>
      <c r="F327" s="72">
        <f t="shared" ref="F327" si="201">F328+F329+F330+F331</f>
        <v>185266.40696999998</v>
      </c>
      <c r="G327" s="72">
        <f t="shared" ref="G327" si="202">G328+G329+G330+G331</f>
        <v>0</v>
      </c>
      <c r="H327" s="142">
        <f>H328+H329+H330+H331</f>
        <v>0</v>
      </c>
      <c r="I327" s="142"/>
      <c r="J327" s="142"/>
      <c r="K327" s="142"/>
      <c r="L327" s="142"/>
      <c r="M327" s="77"/>
      <c r="N327" s="82"/>
      <c r="O327" s="171" t="s">
        <v>411</v>
      </c>
    </row>
    <row r="328" spans="1:15" ht="22.5">
      <c r="A328" s="137"/>
      <c r="B328" s="141"/>
      <c r="C328" s="159"/>
      <c r="D328" s="68" t="s">
        <v>26</v>
      </c>
      <c r="E328" s="72">
        <f>F328+G328+H328+M328+N328</f>
        <v>144886.91699999999</v>
      </c>
      <c r="F328" s="76">
        <v>144886.91699999999</v>
      </c>
      <c r="G328" s="72">
        <v>0</v>
      </c>
      <c r="H328" s="142">
        <v>0</v>
      </c>
      <c r="I328" s="142"/>
      <c r="J328" s="142"/>
      <c r="K328" s="142"/>
      <c r="L328" s="142"/>
      <c r="M328" s="77"/>
      <c r="N328" s="82"/>
      <c r="O328" s="172"/>
    </row>
    <row r="329" spans="1:15" ht="33.75">
      <c r="A329" s="137"/>
      <c r="B329" s="141"/>
      <c r="C329" s="159"/>
      <c r="D329" s="68" t="s">
        <v>1</v>
      </c>
      <c r="E329" s="72">
        <f>F329+G329+H329+M329+N329</f>
        <v>0</v>
      </c>
      <c r="F329" s="76">
        <v>0</v>
      </c>
      <c r="G329" s="72">
        <v>0</v>
      </c>
      <c r="H329" s="142">
        <v>0</v>
      </c>
      <c r="I329" s="142"/>
      <c r="J329" s="142"/>
      <c r="K329" s="142"/>
      <c r="L329" s="142"/>
      <c r="M329" s="77"/>
      <c r="N329" s="82"/>
      <c r="O329" s="172"/>
    </row>
    <row r="330" spans="1:15" ht="33.75">
      <c r="A330" s="137"/>
      <c r="B330" s="141"/>
      <c r="C330" s="159"/>
      <c r="D330" s="68" t="s">
        <v>21</v>
      </c>
      <c r="E330" s="72">
        <f t="shared" ref="E330:E331" si="203">F330+G330+H330+M330+N330</f>
        <v>40379.489970000002</v>
      </c>
      <c r="F330" s="76">
        <v>40379.489970000002</v>
      </c>
      <c r="G330" s="72">
        <v>0</v>
      </c>
      <c r="H330" s="142">
        <v>0</v>
      </c>
      <c r="I330" s="142"/>
      <c r="J330" s="142"/>
      <c r="K330" s="142"/>
      <c r="L330" s="142"/>
      <c r="M330" s="77"/>
      <c r="N330" s="82"/>
      <c r="O330" s="172"/>
    </row>
    <row r="331" spans="1:15" ht="22.5">
      <c r="A331" s="137"/>
      <c r="B331" s="141"/>
      <c r="C331" s="159"/>
      <c r="D331" s="68" t="s">
        <v>2</v>
      </c>
      <c r="E331" s="72">
        <f t="shared" si="203"/>
        <v>0</v>
      </c>
      <c r="F331" s="72">
        <v>0</v>
      </c>
      <c r="G331" s="72">
        <v>0</v>
      </c>
      <c r="H331" s="142">
        <v>0</v>
      </c>
      <c r="I331" s="142"/>
      <c r="J331" s="142"/>
      <c r="K331" s="142"/>
      <c r="L331" s="142"/>
      <c r="M331" s="77"/>
      <c r="N331" s="82"/>
      <c r="O331" s="172"/>
    </row>
    <row r="332" spans="1:15" ht="15" customHeight="1">
      <c r="A332" s="137"/>
      <c r="B332" s="139" t="s">
        <v>118</v>
      </c>
      <c r="C332" s="137"/>
      <c r="D332" s="137"/>
      <c r="E332" s="138" t="s">
        <v>63</v>
      </c>
      <c r="F332" s="138" t="s">
        <v>64</v>
      </c>
      <c r="G332" s="138" t="s">
        <v>212</v>
      </c>
      <c r="H332" s="138" t="s">
        <v>3</v>
      </c>
      <c r="I332" s="140" t="s">
        <v>163</v>
      </c>
      <c r="J332" s="140"/>
      <c r="K332" s="140"/>
      <c r="L332" s="140"/>
      <c r="M332" s="137" t="s">
        <v>65</v>
      </c>
      <c r="N332" s="137" t="s">
        <v>66</v>
      </c>
      <c r="O332" s="172"/>
    </row>
    <row r="333" spans="1:15" ht="22.5">
      <c r="A333" s="137"/>
      <c r="B333" s="139"/>
      <c r="C333" s="137"/>
      <c r="D333" s="137"/>
      <c r="E333" s="138"/>
      <c r="F333" s="138"/>
      <c r="G333" s="138"/>
      <c r="H333" s="138"/>
      <c r="I333" s="66" t="s">
        <v>159</v>
      </c>
      <c r="J333" s="66" t="s">
        <v>160</v>
      </c>
      <c r="K333" s="66" t="s">
        <v>161</v>
      </c>
      <c r="L333" s="66" t="s">
        <v>162</v>
      </c>
      <c r="M333" s="137"/>
      <c r="N333" s="137"/>
      <c r="O333" s="172"/>
    </row>
    <row r="334" spans="1:15">
      <c r="A334" s="137"/>
      <c r="B334" s="139"/>
      <c r="C334" s="137"/>
      <c r="D334" s="137"/>
      <c r="E334" s="67">
        <v>1</v>
      </c>
      <c r="F334" s="67">
        <v>1</v>
      </c>
      <c r="G334" s="67">
        <v>0</v>
      </c>
      <c r="H334" s="67" t="s">
        <v>428</v>
      </c>
      <c r="I334" s="102" t="s">
        <v>428</v>
      </c>
      <c r="J334" s="102" t="s">
        <v>428</v>
      </c>
      <c r="K334" s="102" t="s">
        <v>428</v>
      </c>
      <c r="L334" s="102" t="s">
        <v>428</v>
      </c>
      <c r="M334" s="102" t="s">
        <v>428</v>
      </c>
      <c r="N334" s="102" t="s">
        <v>428</v>
      </c>
      <c r="O334" s="173"/>
    </row>
    <row r="335" spans="1:15" hidden="1">
      <c r="A335" s="137" t="s">
        <v>141</v>
      </c>
      <c r="B335" s="141" t="s">
        <v>148</v>
      </c>
      <c r="C335" s="159"/>
      <c r="D335" s="68" t="s">
        <v>20</v>
      </c>
      <c r="E335" s="72">
        <f>E336+E337+E338+E339</f>
        <v>0</v>
      </c>
      <c r="F335" s="72">
        <f t="shared" ref="F335" si="204">F336+F337+F338+F339</f>
        <v>0</v>
      </c>
      <c r="G335" s="72">
        <f t="shared" ref="G335" si="205">G336+G337+G338+G339</f>
        <v>0</v>
      </c>
      <c r="H335" s="142">
        <f>H336+H337+H338+H339</f>
        <v>0</v>
      </c>
      <c r="I335" s="142"/>
      <c r="J335" s="142"/>
      <c r="K335" s="142"/>
      <c r="L335" s="142"/>
      <c r="M335" s="67"/>
      <c r="N335" s="67"/>
      <c r="O335" s="171" t="s">
        <v>411</v>
      </c>
    </row>
    <row r="336" spans="1:15" ht="22.5" hidden="1">
      <c r="A336" s="137"/>
      <c r="B336" s="141"/>
      <c r="C336" s="159"/>
      <c r="D336" s="68" t="s">
        <v>26</v>
      </c>
      <c r="E336" s="72">
        <f>F336+G336+H336+M336+N336</f>
        <v>0</v>
      </c>
      <c r="F336" s="72">
        <v>0</v>
      </c>
      <c r="G336" s="72">
        <v>0</v>
      </c>
      <c r="H336" s="142">
        <v>0</v>
      </c>
      <c r="I336" s="142"/>
      <c r="J336" s="142"/>
      <c r="K336" s="142"/>
      <c r="L336" s="142"/>
      <c r="M336" s="72">
        <v>0</v>
      </c>
      <c r="N336" s="72">
        <v>0</v>
      </c>
      <c r="O336" s="172"/>
    </row>
    <row r="337" spans="1:15" ht="33.75" hidden="1">
      <c r="A337" s="137"/>
      <c r="B337" s="141"/>
      <c r="C337" s="159"/>
      <c r="D337" s="68" t="s">
        <v>1</v>
      </c>
      <c r="E337" s="72">
        <f>F337+G337+H337+M337+N337</f>
        <v>0</v>
      </c>
      <c r="F337" s="72">
        <v>0</v>
      </c>
      <c r="G337" s="72">
        <v>0</v>
      </c>
      <c r="H337" s="142">
        <v>0</v>
      </c>
      <c r="I337" s="142"/>
      <c r="J337" s="142"/>
      <c r="K337" s="142"/>
      <c r="L337" s="142"/>
      <c r="M337" s="72">
        <v>0</v>
      </c>
      <c r="N337" s="72">
        <v>0</v>
      </c>
      <c r="O337" s="172"/>
    </row>
    <row r="338" spans="1:15" ht="33.75" hidden="1">
      <c r="A338" s="137"/>
      <c r="B338" s="141"/>
      <c r="C338" s="159"/>
      <c r="D338" s="68" t="s">
        <v>21</v>
      </c>
      <c r="E338" s="72">
        <f t="shared" ref="E338:E339" si="206">F338+G338+H338+M338+N338</f>
        <v>0</v>
      </c>
      <c r="F338" s="72">
        <v>0</v>
      </c>
      <c r="G338" s="72">
        <v>0</v>
      </c>
      <c r="H338" s="142">
        <v>0</v>
      </c>
      <c r="I338" s="142"/>
      <c r="J338" s="142"/>
      <c r="K338" s="142"/>
      <c r="L338" s="142"/>
      <c r="M338" s="72">
        <v>0</v>
      </c>
      <c r="N338" s="72">
        <v>0</v>
      </c>
      <c r="O338" s="172"/>
    </row>
    <row r="339" spans="1:15" ht="22.5" hidden="1">
      <c r="A339" s="137"/>
      <c r="B339" s="141"/>
      <c r="C339" s="159"/>
      <c r="D339" s="68" t="s">
        <v>2</v>
      </c>
      <c r="E339" s="72">
        <f t="shared" si="206"/>
        <v>0</v>
      </c>
      <c r="F339" s="72">
        <v>0</v>
      </c>
      <c r="G339" s="72">
        <v>0</v>
      </c>
      <c r="H339" s="142">
        <v>0</v>
      </c>
      <c r="I339" s="142"/>
      <c r="J339" s="142"/>
      <c r="K339" s="142"/>
      <c r="L339" s="142"/>
      <c r="M339" s="72">
        <v>0</v>
      </c>
      <c r="N339" s="72">
        <v>0</v>
      </c>
      <c r="O339" s="172"/>
    </row>
    <row r="340" spans="1:15" ht="15" hidden="1" customHeight="1">
      <c r="A340" s="137"/>
      <c r="B340" s="139" t="s">
        <v>149</v>
      </c>
      <c r="C340" s="137"/>
      <c r="D340" s="137"/>
      <c r="E340" s="138" t="s">
        <v>63</v>
      </c>
      <c r="F340" s="138" t="s">
        <v>64</v>
      </c>
      <c r="G340" s="138" t="s">
        <v>212</v>
      </c>
      <c r="H340" s="138" t="s">
        <v>3</v>
      </c>
      <c r="I340" s="140" t="s">
        <v>163</v>
      </c>
      <c r="J340" s="140"/>
      <c r="K340" s="140"/>
      <c r="L340" s="140"/>
      <c r="M340" s="137" t="s">
        <v>65</v>
      </c>
      <c r="N340" s="137" t="s">
        <v>66</v>
      </c>
      <c r="O340" s="172"/>
    </row>
    <row r="341" spans="1:15" ht="22.5" hidden="1">
      <c r="A341" s="137"/>
      <c r="B341" s="139"/>
      <c r="C341" s="137"/>
      <c r="D341" s="137"/>
      <c r="E341" s="138"/>
      <c r="F341" s="138"/>
      <c r="G341" s="138"/>
      <c r="H341" s="138"/>
      <c r="I341" s="66" t="s">
        <v>159</v>
      </c>
      <c r="J341" s="66" t="s">
        <v>160</v>
      </c>
      <c r="K341" s="66" t="s">
        <v>161</v>
      </c>
      <c r="L341" s="66" t="s">
        <v>162</v>
      </c>
      <c r="M341" s="137"/>
      <c r="N341" s="137"/>
      <c r="O341" s="172"/>
    </row>
    <row r="342" spans="1:15" ht="21" hidden="1" customHeight="1">
      <c r="A342" s="137"/>
      <c r="B342" s="139"/>
      <c r="C342" s="137"/>
      <c r="D342" s="137"/>
      <c r="E342" s="67">
        <v>0</v>
      </c>
      <c r="F342" s="67">
        <v>0</v>
      </c>
      <c r="G342" s="67">
        <v>0</v>
      </c>
      <c r="H342" s="67">
        <v>0</v>
      </c>
      <c r="I342" s="67">
        <v>0</v>
      </c>
      <c r="J342" s="67">
        <v>0</v>
      </c>
      <c r="K342" s="67">
        <v>0</v>
      </c>
      <c r="L342" s="67">
        <v>0</v>
      </c>
      <c r="M342" s="67">
        <v>0</v>
      </c>
      <c r="N342" s="67">
        <v>0</v>
      </c>
      <c r="O342" s="173"/>
    </row>
    <row r="343" spans="1:15" hidden="1">
      <c r="A343" s="137" t="s">
        <v>234</v>
      </c>
      <c r="B343" s="141" t="s">
        <v>179</v>
      </c>
      <c r="C343" s="159"/>
      <c r="D343" s="24" t="s">
        <v>20</v>
      </c>
      <c r="E343" s="72">
        <f>E344+E345+E346+E347</f>
        <v>0</v>
      </c>
      <c r="F343" s="72">
        <f t="shared" ref="F343" si="207">F344+F345+F346+F347</f>
        <v>0</v>
      </c>
      <c r="G343" s="72">
        <f t="shared" ref="G343" si="208">G344+G345+G346+G347</f>
        <v>0</v>
      </c>
      <c r="H343" s="142">
        <f>H344+H345+H346+H347</f>
        <v>0</v>
      </c>
      <c r="I343" s="142"/>
      <c r="J343" s="142"/>
      <c r="K343" s="142"/>
      <c r="L343" s="142"/>
      <c r="M343" s="72">
        <f>M344+M345+M346+M347</f>
        <v>0</v>
      </c>
      <c r="N343" s="72">
        <f t="shared" ref="N343" si="209">N344+N345+N346+N347</f>
        <v>0</v>
      </c>
      <c r="O343" s="171" t="s">
        <v>411</v>
      </c>
    </row>
    <row r="344" spans="1:15" ht="22.5" hidden="1">
      <c r="A344" s="137"/>
      <c r="B344" s="141"/>
      <c r="C344" s="159"/>
      <c r="D344" s="24" t="s">
        <v>26</v>
      </c>
      <c r="E344" s="72">
        <f>F344+G344+H344+M344+N344</f>
        <v>0</v>
      </c>
      <c r="F344" s="72">
        <v>0</v>
      </c>
      <c r="G344" s="72">
        <v>0</v>
      </c>
      <c r="H344" s="142">
        <v>0</v>
      </c>
      <c r="I344" s="142"/>
      <c r="J344" s="142"/>
      <c r="K344" s="142"/>
      <c r="L344" s="142"/>
      <c r="M344" s="72">
        <v>0</v>
      </c>
      <c r="N344" s="72">
        <v>0</v>
      </c>
      <c r="O344" s="172"/>
    </row>
    <row r="345" spans="1:15" ht="33.75" hidden="1">
      <c r="A345" s="137"/>
      <c r="B345" s="141"/>
      <c r="C345" s="159"/>
      <c r="D345" s="24" t="s">
        <v>1</v>
      </c>
      <c r="E345" s="72">
        <f t="shared" ref="E345:E347" si="210">F345+G345+H345+M345+N345</f>
        <v>0</v>
      </c>
      <c r="F345" s="72">
        <v>0</v>
      </c>
      <c r="G345" s="72">
        <v>0</v>
      </c>
      <c r="H345" s="142">
        <v>0</v>
      </c>
      <c r="I345" s="142"/>
      <c r="J345" s="142"/>
      <c r="K345" s="142"/>
      <c r="L345" s="142"/>
      <c r="M345" s="72">
        <v>0</v>
      </c>
      <c r="N345" s="72">
        <v>0</v>
      </c>
      <c r="O345" s="172"/>
    </row>
    <row r="346" spans="1:15" ht="33.75" hidden="1">
      <c r="A346" s="137"/>
      <c r="B346" s="141"/>
      <c r="C346" s="159"/>
      <c r="D346" s="24" t="s">
        <v>21</v>
      </c>
      <c r="E346" s="72">
        <f t="shared" si="210"/>
        <v>0</v>
      </c>
      <c r="F346" s="72">
        <v>0</v>
      </c>
      <c r="G346" s="72">
        <v>0</v>
      </c>
      <c r="H346" s="142">
        <v>0</v>
      </c>
      <c r="I346" s="142"/>
      <c r="J346" s="142"/>
      <c r="K346" s="142"/>
      <c r="L346" s="142"/>
      <c r="M346" s="72">
        <v>0</v>
      </c>
      <c r="N346" s="72">
        <v>0</v>
      </c>
      <c r="O346" s="172"/>
    </row>
    <row r="347" spans="1:15" ht="22.5" hidden="1">
      <c r="A347" s="137"/>
      <c r="B347" s="141"/>
      <c r="C347" s="159"/>
      <c r="D347" s="24" t="s">
        <v>2</v>
      </c>
      <c r="E347" s="72">
        <f t="shared" si="210"/>
        <v>0</v>
      </c>
      <c r="F347" s="72">
        <v>0</v>
      </c>
      <c r="G347" s="72">
        <v>0</v>
      </c>
      <c r="H347" s="142">
        <v>0</v>
      </c>
      <c r="I347" s="142"/>
      <c r="J347" s="142"/>
      <c r="K347" s="142"/>
      <c r="L347" s="142"/>
      <c r="M347" s="72">
        <v>0</v>
      </c>
      <c r="N347" s="72">
        <v>0</v>
      </c>
      <c r="O347" s="172"/>
    </row>
    <row r="348" spans="1:15" ht="15" hidden="1" customHeight="1">
      <c r="A348" s="137"/>
      <c r="B348" s="139" t="s">
        <v>180</v>
      </c>
      <c r="C348" s="137"/>
      <c r="D348" s="137"/>
      <c r="E348" s="138" t="s">
        <v>63</v>
      </c>
      <c r="F348" s="138" t="s">
        <v>64</v>
      </c>
      <c r="G348" s="138" t="s">
        <v>212</v>
      </c>
      <c r="H348" s="138" t="s">
        <v>3</v>
      </c>
      <c r="I348" s="140" t="s">
        <v>163</v>
      </c>
      <c r="J348" s="140"/>
      <c r="K348" s="140"/>
      <c r="L348" s="140"/>
      <c r="M348" s="138" t="s">
        <v>65</v>
      </c>
      <c r="N348" s="138" t="s">
        <v>66</v>
      </c>
      <c r="O348" s="172"/>
    </row>
    <row r="349" spans="1:15" ht="22.5" hidden="1">
      <c r="A349" s="137"/>
      <c r="B349" s="139"/>
      <c r="C349" s="137"/>
      <c r="D349" s="137"/>
      <c r="E349" s="138"/>
      <c r="F349" s="138"/>
      <c r="G349" s="138"/>
      <c r="H349" s="138"/>
      <c r="I349" s="30" t="s">
        <v>159</v>
      </c>
      <c r="J349" s="30" t="s">
        <v>160</v>
      </c>
      <c r="K349" s="30" t="s">
        <v>161</v>
      </c>
      <c r="L349" s="30" t="s">
        <v>162</v>
      </c>
      <c r="M349" s="138"/>
      <c r="N349" s="138"/>
      <c r="O349" s="172"/>
    </row>
    <row r="350" spans="1:15" ht="21" hidden="1" customHeight="1">
      <c r="A350" s="137"/>
      <c r="B350" s="139"/>
      <c r="C350" s="137"/>
      <c r="D350" s="137"/>
      <c r="E350" s="21">
        <v>0</v>
      </c>
      <c r="F350" s="31">
        <v>0</v>
      </c>
      <c r="G350" s="21">
        <v>0</v>
      </c>
      <c r="H350" s="21">
        <v>0</v>
      </c>
      <c r="I350" s="21">
        <v>0</v>
      </c>
      <c r="J350" s="21">
        <v>0</v>
      </c>
      <c r="K350" s="21">
        <v>0</v>
      </c>
      <c r="L350" s="21">
        <v>0</v>
      </c>
      <c r="M350" s="21">
        <v>0</v>
      </c>
      <c r="N350" s="21">
        <v>0</v>
      </c>
      <c r="O350" s="173"/>
    </row>
    <row r="351" spans="1:15">
      <c r="A351" s="137" t="s">
        <v>431</v>
      </c>
      <c r="B351" s="141" t="s">
        <v>42</v>
      </c>
      <c r="C351" s="159"/>
      <c r="D351" s="24" t="s">
        <v>20</v>
      </c>
      <c r="E351" s="72">
        <f>E352+E353+E354+E355</f>
        <v>389471.21281999996</v>
      </c>
      <c r="F351" s="72">
        <f t="shared" ref="F351" si="211">F352+F353+F354+F355</f>
        <v>389471.21281999996</v>
      </c>
      <c r="G351" s="72">
        <f t="shared" ref="G351" si="212">G352+G353+G354+G355</f>
        <v>0</v>
      </c>
      <c r="H351" s="142">
        <f>H352+H353+H354+H355</f>
        <v>0</v>
      </c>
      <c r="I351" s="142"/>
      <c r="J351" s="142"/>
      <c r="K351" s="142"/>
      <c r="L351" s="142"/>
      <c r="M351" s="72">
        <f>M352+M353+M354+M355</f>
        <v>0</v>
      </c>
      <c r="N351" s="72">
        <f t="shared" ref="N351" si="213">N352+N353+N354+N355</f>
        <v>0</v>
      </c>
      <c r="O351" s="138"/>
    </row>
    <row r="352" spans="1:15" ht="22.5">
      <c r="A352" s="137"/>
      <c r="B352" s="141"/>
      <c r="C352" s="159"/>
      <c r="D352" s="24" t="s">
        <v>26</v>
      </c>
      <c r="E352" s="72">
        <f>F352+G352+H352+M352+N352</f>
        <v>293467.22363999998</v>
      </c>
      <c r="F352" s="72">
        <f>F357+F368+F376+F384+F392+F416+F424</f>
        <v>293467.22363999998</v>
      </c>
      <c r="G352" s="72">
        <f>G357+G368+G376+G384+G392+G416+G424</f>
        <v>0</v>
      </c>
      <c r="H352" s="142">
        <f>H357+H368+H376+H384+H392+H416+H424</f>
        <v>0</v>
      </c>
      <c r="I352" s="142"/>
      <c r="J352" s="142"/>
      <c r="K352" s="142"/>
      <c r="L352" s="142"/>
      <c r="M352" s="72">
        <f>M357+M368+M376+M384+M392+M416+M424</f>
        <v>0</v>
      </c>
      <c r="N352" s="72">
        <f>N357+N368+N376+N384+N392+N416+N424</f>
        <v>0</v>
      </c>
      <c r="O352" s="138"/>
    </row>
    <row r="353" spans="1:15" ht="33.75">
      <c r="A353" s="137"/>
      <c r="B353" s="141"/>
      <c r="C353" s="159"/>
      <c r="D353" s="24" t="s">
        <v>1</v>
      </c>
      <c r="E353" s="72">
        <f t="shared" ref="E353:E355" si="214">F353+G353+H353+M353+N353</f>
        <v>54776.423729999995</v>
      </c>
      <c r="F353" s="72">
        <f t="shared" ref="F353:G353" si="215">F358+F369+F377+F385+F393+F417+F425</f>
        <v>54776.423729999995</v>
      </c>
      <c r="G353" s="72">
        <f t="shared" si="215"/>
        <v>0</v>
      </c>
      <c r="H353" s="142">
        <f t="shared" ref="H353:H355" si="216">H358+H369+H377+H385+H393+H417+H425</f>
        <v>0</v>
      </c>
      <c r="I353" s="142"/>
      <c r="J353" s="142"/>
      <c r="K353" s="142"/>
      <c r="L353" s="142"/>
      <c r="M353" s="72">
        <f t="shared" ref="M353:N353" si="217">M358+M369+M377+M385+M393+M417+M425</f>
        <v>0</v>
      </c>
      <c r="N353" s="72">
        <f t="shared" si="217"/>
        <v>0</v>
      </c>
      <c r="O353" s="138"/>
    </row>
    <row r="354" spans="1:15" ht="33.75">
      <c r="A354" s="137"/>
      <c r="B354" s="141"/>
      <c r="C354" s="159"/>
      <c r="D354" s="24" t="s">
        <v>21</v>
      </c>
      <c r="E354" s="72">
        <f t="shared" si="214"/>
        <v>41227.565449999995</v>
      </c>
      <c r="F354" s="72">
        <f t="shared" ref="F354:G354" si="218">F359+F370+F378+F386+F394+F418+F426</f>
        <v>41227.565449999995</v>
      </c>
      <c r="G354" s="72">
        <f t="shared" si="218"/>
        <v>0</v>
      </c>
      <c r="H354" s="142">
        <f t="shared" si="216"/>
        <v>0</v>
      </c>
      <c r="I354" s="142"/>
      <c r="J354" s="142"/>
      <c r="K354" s="142"/>
      <c r="L354" s="142"/>
      <c r="M354" s="72">
        <f t="shared" ref="M354:N354" si="219">M359+M370+M378+M386+M394+M418+M426</f>
        <v>0</v>
      </c>
      <c r="N354" s="72">
        <f t="shared" si="219"/>
        <v>0</v>
      </c>
      <c r="O354" s="138"/>
    </row>
    <row r="355" spans="1:15" ht="22.5">
      <c r="A355" s="137"/>
      <c r="B355" s="141"/>
      <c r="C355" s="159"/>
      <c r="D355" s="24" t="s">
        <v>2</v>
      </c>
      <c r="E355" s="72">
        <f t="shared" si="214"/>
        <v>0</v>
      </c>
      <c r="F355" s="72">
        <f t="shared" ref="F355:G355" si="220">F360+F371+F379+F387+F395+F419+F427</f>
        <v>0</v>
      </c>
      <c r="G355" s="72">
        <f t="shared" si="220"/>
        <v>0</v>
      </c>
      <c r="H355" s="142">
        <f t="shared" si="216"/>
        <v>0</v>
      </c>
      <c r="I355" s="142"/>
      <c r="J355" s="142"/>
      <c r="K355" s="142"/>
      <c r="L355" s="142"/>
      <c r="M355" s="72">
        <f t="shared" ref="M355:N355" si="221">M360+M371+M379+M387+M395+M419+M427</f>
        <v>0</v>
      </c>
      <c r="N355" s="72">
        <f t="shared" si="221"/>
        <v>0</v>
      </c>
      <c r="O355" s="138"/>
    </row>
    <row r="356" spans="1:15" ht="15" customHeight="1">
      <c r="A356" s="151" t="s">
        <v>534</v>
      </c>
      <c r="B356" s="141" t="s">
        <v>43</v>
      </c>
      <c r="C356" s="159"/>
      <c r="D356" s="68" t="s">
        <v>20</v>
      </c>
      <c r="E356" s="72">
        <f>E357+E358+E359+E360</f>
        <v>314962.01776999998</v>
      </c>
      <c r="F356" s="72">
        <f t="shared" ref="F356" si="222">F357+F358+F359+F360</f>
        <v>314962.01776999998</v>
      </c>
      <c r="G356" s="72">
        <f t="shared" ref="G356" si="223">G357+G358+G359+G360</f>
        <v>0</v>
      </c>
      <c r="H356" s="142">
        <f>H357+H358+H359+H360</f>
        <v>0</v>
      </c>
      <c r="I356" s="142"/>
      <c r="J356" s="142"/>
      <c r="K356" s="142"/>
      <c r="L356" s="142"/>
      <c r="M356" s="72">
        <f>M357+M358+M359+M360</f>
        <v>0</v>
      </c>
      <c r="N356" s="72">
        <f t="shared" ref="N356" si="224">N357+N358+N359+N360</f>
        <v>0</v>
      </c>
      <c r="O356" s="184" t="s">
        <v>411</v>
      </c>
    </row>
    <row r="357" spans="1:15" ht="22.5">
      <c r="A357" s="152"/>
      <c r="B357" s="141"/>
      <c r="C357" s="159"/>
      <c r="D357" s="68" t="s">
        <v>26</v>
      </c>
      <c r="E357" s="72">
        <f>F357+G357+H357+M357+N357</f>
        <v>234592.32540999999</v>
      </c>
      <c r="F357" s="76">
        <v>234592.32540999999</v>
      </c>
      <c r="G357" s="72">
        <v>0</v>
      </c>
      <c r="H357" s="142">
        <v>0</v>
      </c>
      <c r="I357" s="142"/>
      <c r="J357" s="142"/>
      <c r="K357" s="142"/>
      <c r="L357" s="142"/>
      <c r="M357" s="72">
        <v>0</v>
      </c>
      <c r="N357" s="72">
        <v>0</v>
      </c>
      <c r="O357" s="185"/>
    </row>
    <row r="358" spans="1:15" ht="33.75">
      <c r="A358" s="152"/>
      <c r="B358" s="141"/>
      <c r="C358" s="159"/>
      <c r="D358" s="68" t="s">
        <v>1</v>
      </c>
      <c r="E358" s="72">
        <f t="shared" ref="E358:E360" si="225">F358+G358+H358+M358+N358</f>
        <v>46546.7</v>
      </c>
      <c r="F358" s="76">
        <v>46546.7</v>
      </c>
      <c r="G358" s="72">
        <v>0</v>
      </c>
      <c r="H358" s="142">
        <v>0</v>
      </c>
      <c r="I358" s="142"/>
      <c r="J358" s="142"/>
      <c r="K358" s="142"/>
      <c r="L358" s="142"/>
      <c r="M358" s="72">
        <v>0</v>
      </c>
      <c r="N358" s="72">
        <v>0</v>
      </c>
      <c r="O358" s="185"/>
    </row>
    <row r="359" spans="1:15" ht="33.75">
      <c r="A359" s="152"/>
      <c r="B359" s="141"/>
      <c r="C359" s="159"/>
      <c r="D359" s="68" t="s">
        <v>21</v>
      </c>
      <c r="E359" s="72">
        <f t="shared" si="225"/>
        <v>33822.992359999997</v>
      </c>
      <c r="F359" s="76">
        <v>33822.992359999997</v>
      </c>
      <c r="G359" s="72">
        <v>0</v>
      </c>
      <c r="H359" s="142">
        <v>0</v>
      </c>
      <c r="I359" s="142"/>
      <c r="J359" s="142"/>
      <c r="K359" s="142"/>
      <c r="L359" s="142"/>
      <c r="M359" s="72">
        <v>0</v>
      </c>
      <c r="N359" s="72">
        <v>0</v>
      </c>
      <c r="O359" s="185"/>
    </row>
    <row r="360" spans="1:15" ht="22.5">
      <c r="A360" s="152"/>
      <c r="B360" s="141"/>
      <c r="C360" s="159"/>
      <c r="D360" s="68" t="s">
        <v>2</v>
      </c>
      <c r="E360" s="72">
        <f t="shared" si="225"/>
        <v>0</v>
      </c>
      <c r="F360" s="76">
        <v>0</v>
      </c>
      <c r="G360" s="72">
        <v>0</v>
      </c>
      <c r="H360" s="142">
        <v>0</v>
      </c>
      <c r="I360" s="142"/>
      <c r="J360" s="142"/>
      <c r="K360" s="142"/>
      <c r="L360" s="142"/>
      <c r="M360" s="72">
        <v>0</v>
      </c>
      <c r="N360" s="72">
        <v>0</v>
      </c>
      <c r="O360" s="185"/>
    </row>
    <row r="361" spans="1:15" ht="15" customHeight="1">
      <c r="A361" s="152"/>
      <c r="B361" s="139" t="s">
        <v>119</v>
      </c>
      <c r="C361" s="137"/>
      <c r="D361" s="137"/>
      <c r="E361" s="138" t="s">
        <v>63</v>
      </c>
      <c r="F361" s="138" t="s">
        <v>64</v>
      </c>
      <c r="G361" s="138" t="s">
        <v>212</v>
      </c>
      <c r="H361" s="138" t="s">
        <v>3</v>
      </c>
      <c r="I361" s="140" t="s">
        <v>163</v>
      </c>
      <c r="J361" s="140"/>
      <c r="K361" s="140"/>
      <c r="L361" s="140"/>
      <c r="M361" s="138" t="s">
        <v>65</v>
      </c>
      <c r="N361" s="138" t="s">
        <v>66</v>
      </c>
      <c r="O361" s="185"/>
    </row>
    <row r="362" spans="1:15" ht="22.5">
      <c r="A362" s="152"/>
      <c r="B362" s="139"/>
      <c r="C362" s="137"/>
      <c r="D362" s="137"/>
      <c r="E362" s="138"/>
      <c r="F362" s="138"/>
      <c r="G362" s="138"/>
      <c r="H362" s="138"/>
      <c r="I362" s="66" t="s">
        <v>159</v>
      </c>
      <c r="J362" s="66" t="s">
        <v>160</v>
      </c>
      <c r="K362" s="66" t="s">
        <v>161</v>
      </c>
      <c r="L362" s="66" t="s">
        <v>162</v>
      </c>
      <c r="M362" s="138"/>
      <c r="N362" s="138"/>
      <c r="O362" s="185"/>
    </row>
    <row r="363" spans="1:15">
      <c r="A363" s="152"/>
      <c r="B363" s="139"/>
      <c r="C363" s="137"/>
      <c r="D363" s="137"/>
      <c r="E363" s="67">
        <v>3</v>
      </c>
      <c r="F363" s="67">
        <v>3</v>
      </c>
      <c r="G363" s="67">
        <v>0</v>
      </c>
      <c r="H363" s="67" t="s">
        <v>428</v>
      </c>
      <c r="I363" s="102" t="s">
        <v>428</v>
      </c>
      <c r="J363" s="102" t="s">
        <v>428</v>
      </c>
      <c r="K363" s="102" t="s">
        <v>428</v>
      </c>
      <c r="L363" s="102" t="s">
        <v>428</v>
      </c>
      <c r="M363" s="102" t="s">
        <v>428</v>
      </c>
      <c r="N363" s="102" t="s">
        <v>428</v>
      </c>
      <c r="O363" s="185"/>
    </row>
    <row r="364" spans="1:15" ht="15" customHeight="1">
      <c r="A364" s="152"/>
      <c r="B364" s="141" t="s">
        <v>150</v>
      </c>
      <c r="C364" s="159"/>
      <c r="D364" s="144"/>
      <c r="E364" s="138" t="s">
        <v>63</v>
      </c>
      <c r="F364" s="138" t="s">
        <v>64</v>
      </c>
      <c r="G364" s="138" t="s">
        <v>212</v>
      </c>
      <c r="H364" s="138" t="s">
        <v>3</v>
      </c>
      <c r="I364" s="140" t="s">
        <v>163</v>
      </c>
      <c r="J364" s="140"/>
      <c r="K364" s="140"/>
      <c r="L364" s="140"/>
      <c r="M364" s="138" t="s">
        <v>65</v>
      </c>
      <c r="N364" s="138" t="s">
        <v>66</v>
      </c>
      <c r="O364" s="185"/>
    </row>
    <row r="365" spans="1:15" ht="22.5">
      <c r="A365" s="152"/>
      <c r="B365" s="141"/>
      <c r="C365" s="159"/>
      <c r="D365" s="145"/>
      <c r="E365" s="138"/>
      <c r="F365" s="138"/>
      <c r="G365" s="138"/>
      <c r="H365" s="138"/>
      <c r="I365" s="66" t="s">
        <v>159</v>
      </c>
      <c r="J365" s="66" t="s">
        <v>160</v>
      </c>
      <c r="K365" s="66" t="s">
        <v>161</v>
      </c>
      <c r="L365" s="66" t="s">
        <v>162</v>
      </c>
      <c r="M365" s="138"/>
      <c r="N365" s="138"/>
      <c r="O365" s="185"/>
    </row>
    <row r="366" spans="1:15">
      <c r="A366" s="153"/>
      <c r="B366" s="141"/>
      <c r="C366" s="159"/>
      <c r="D366" s="146"/>
      <c r="E366" s="67">
        <v>3</v>
      </c>
      <c r="F366" s="67">
        <v>3</v>
      </c>
      <c r="G366" s="67">
        <v>0</v>
      </c>
      <c r="H366" s="103" t="s">
        <v>428</v>
      </c>
      <c r="I366" s="103" t="s">
        <v>428</v>
      </c>
      <c r="J366" s="103" t="s">
        <v>428</v>
      </c>
      <c r="K366" s="103" t="s">
        <v>428</v>
      </c>
      <c r="L366" s="103" t="s">
        <v>428</v>
      </c>
      <c r="M366" s="103" t="s">
        <v>428</v>
      </c>
      <c r="N366" s="103" t="s">
        <v>428</v>
      </c>
      <c r="O366" s="186"/>
    </row>
    <row r="367" spans="1:15" ht="15" customHeight="1">
      <c r="A367" s="137" t="s">
        <v>535</v>
      </c>
      <c r="B367" s="141" t="s">
        <v>44</v>
      </c>
      <c r="C367" s="159"/>
      <c r="D367" s="68" t="s">
        <v>20</v>
      </c>
      <c r="E367" s="72">
        <f>E368+E369+E370+E371</f>
        <v>24917.864170000001</v>
      </c>
      <c r="F367" s="72">
        <f t="shared" ref="F367" si="226">F368+F369+F370+F371</f>
        <v>24917.864170000001</v>
      </c>
      <c r="G367" s="72">
        <f t="shared" ref="G367" si="227">G368+G369+G370+G371</f>
        <v>0</v>
      </c>
      <c r="H367" s="142">
        <f>H368+H369+H370+H371</f>
        <v>0</v>
      </c>
      <c r="I367" s="142"/>
      <c r="J367" s="142"/>
      <c r="K367" s="142"/>
      <c r="L367" s="142"/>
      <c r="M367" s="72">
        <f>M368+M369+M370+M371</f>
        <v>0</v>
      </c>
      <c r="N367" s="72">
        <f t="shared" ref="N367" si="228">N368+N369+N370+N371</f>
        <v>0</v>
      </c>
      <c r="O367" s="171" t="s">
        <v>411</v>
      </c>
    </row>
    <row r="368" spans="1:15" ht="22.5">
      <c r="A368" s="137"/>
      <c r="B368" s="141"/>
      <c r="C368" s="159"/>
      <c r="D368" s="68" t="s">
        <v>26</v>
      </c>
      <c r="E368" s="72">
        <f>F368+G368+H368+M368+N368</f>
        <v>14197.07027</v>
      </c>
      <c r="F368" s="76">
        <v>14197.07027</v>
      </c>
      <c r="G368" s="72">
        <v>0</v>
      </c>
      <c r="H368" s="142">
        <v>0</v>
      </c>
      <c r="I368" s="142"/>
      <c r="J368" s="142"/>
      <c r="K368" s="142"/>
      <c r="L368" s="142"/>
      <c r="M368" s="72">
        <v>0</v>
      </c>
      <c r="N368" s="72">
        <v>0</v>
      </c>
      <c r="O368" s="172"/>
    </row>
    <row r="369" spans="1:15" ht="33.75">
      <c r="A369" s="137"/>
      <c r="B369" s="141"/>
      <c r="C369" s="159"/>
      <c r="D369" s="68" t="s">
        <v>1</v>
      </c>
      <c r="E369" s="72">
        <f t="shared" ref="E369:E371" si="229">F369+G369+H369+M369+N369</f>
        <v>8229.7237299999997</v>
      </c>
      <c r="F369" s="76">
        <v>8229.7237299999997</v>
      </c>
      <c r="G369" s="72">
        <v>0</v>
      </c>
      <c r="H369" s="142">
        <v>0</v>
      </c>
      <c r="I369" s="142"/>
      <c r="J369" s="142"/>
      <c r="K369" s="142"/>
      <c r="L369" s="142"/>
      <c r="M369" s="72">
        <v>0</v>
      </c>
      <c r="N369" s="72">
        <v>0</v>
      </c>
      <c r="O369" s="172"/>
    </row>
    <row r="370" spans="1:15" ht="33.75">
      <c r="A370" s="137"/>
      <c r="B370" s="141"/>
      <c r="C370" s="159"/>
      <c r="D370" s="68" t="s">
        <v>21</v>
      </c>
      <c r="E370" s="72">
        <f t="shared" si="229"/>
        <v>2491.07017</v>
      </c>
      <c r="F370" s="76">
        <v>2491.07017</v>
      </c>
      <c r="G370" s="72">
        <v>0</v>
      </c>
      <c r="H370" s="142">
        <v>0</v>
      </c>
      <c r="I370" s="142"/>
      <c r="J370" s="142"/>
      <c r="K370" s="142"/>
      <c r="L370" s="142"/>
      <c r="M370" s="72">
        <v>0</v>
      </c>
      <c r="N370" s="72">
        <v>0</v>
      </c>
      <c r="O370" s="172"/>
    </row>
    <row r="371" spans="1:15" ht="22.5">
      <c r="A371" s="137"/>
      <c r="B371" s="141"/>
      <c r="C371" s="159"/>
      <c r="D371" s="68" t="s">
        <v>2</v>
      </c>
      <c r="E371" s="72">
        <f t="shared" si="229"/>
        <v>0</v>
      </c>
      <c r="F371" s="76">
        <v>0</v>
      </c>
      <c r="G371" s="72">
        <v>0</v>
      </c>
      <c r="H371" s="142">
        <v>0</v>
      </c>
      <c r="I371" s="142"/>
      <c r="J371" s="142"/>
      <c r="K371" s="142"/>
      <c r="L371" s="142"/>
      <c r="M371" s="72">
        <v>0</v>
      </c>
      <c r="N371" s="72">
        <v>0</v>
      </c>
      <c r="O371" s="172"/>
    </row>
    <row r="372" spans="1:15" ht="15" customHeight="1">
      <c r="A372" s="137"/>
      <c r="B372" s="139" t="s">
        <v>151</v>
      </c>
      <c r="C372" s="137"/>
      <c r="D372" s="137"/>
      <c r="E372" s="138" t="s">
        <v>63</v>
      </c>
      <c r="F372" s="138" t="s">
        <v>64</v>
      </c>
      <c r="G372" s="138" t="s">
        <v>212</v>
      </c>
      <c r="H372" s="138" t="s">
        <v>3</v>
      </c>
      <c r="I372" s="140" t="s">
        <v>163</v>
      </c>
      <c r="J372" s="140"/>
      <c r="K372" s="140"/>
      <c r="L372" s="140"/>
      <c r="M372" s="138" t="s">
        <v>65</v>
      </c>
      <c r="N372" s="138" t="s">
        <v>66</v>
      </c>
      <c r="O372" s="172"/>
    </row>
    <row r="373" spans="1:15" ht="22.5">
      <c r="A373" s="137"/>
      <c r="B373" s="139"/>
      <c r="C373" s="137"/>
      <c r="D373" s="137"/>
      <c r="E373" s="138"/>
      <c r="F373" s="138"/>
      <c r="G373" s="138"/>
      <c r="H373" s="138"/>
      <c r="I373" s="66" t="s">
        <v>159</v>
      </c>
      <c r="J373" s="66" t="s">
        <v>160</v>
      </c>
      <c r="K373" s="66" t="s">
        <v>161</v>
      </c>
      <c r="L373" s="66" t="s">
        <v>162</v>
      </c>
      <c r="M373" s="138"/>
      <c r="N373" s="138"/>
      <c r="O373" s="172"/>
    </row>
    <row r="374" spans="1:15" ht="14.25" customHeight="1">
      <c r="A374" s="137"/>
      <c r="B374" s="139"/>
      <c r="C374" s="137"/>
      <c r="D374" s="137"/>
      <c r="E374" s="67">
        <v>1</v>
      </c>
      <c r="F374" s="67">
        <v>1</v>
      </c>
      <c r="G374" s="67">
        <v>0</v>
      </c>
      <c r="H374" s="67" t="s">
        <v>428</v>
      </c>
      <c r="I374" s="102" t="s">
        <v>428</v>
      </c>
      <c r="J374" s="102" t="s">
        <v>428</v>
      </c>
      <c r="K374" s="102" t="s">
        <v>428</v>
      </c>
      <c r="L374" s="102" t="s">
        <v>428</v>
      </c>
      <c r="M374" s="102" t="s">
        <v>428</v>
      </c>
      <c r="N374" s="102" t="s">
        <v>428</v>
      </c>
      <c r="O374" s="173"/>
    </row>
    <row r="375" spans="1:15" ht="15" customHeight="1">
      <c r="A375" s="137" t="s">
        <v>536</v>
      </c>
      <c r="B375" s="141" t="s">
        <v>45</v>
      </c>
      <c r="C375" s="159"/>
      <c r="D375" s="68" t="s">
        <v>20</v>
      </c>
      <c r="E375" s="72">
        <f>E376+E377+E378+E379</f>
        <v>6358.8220000000001</v>
      </c>
      <c r="F375" s="72">
        <f t="shared" ref="F375" si="230">F376+F377+F378+F379</f>
        <v>6358.8220000000001</v>
      </c>
      <c r="G375" s="72">
        <f t="shared" ref="G375" si="231">G376+G377+G378+G379</f>
        <v>0</v>
      </c>
      <c r="H375" s="142">
        <f>H376+H377+H378+H379</f>
        <v>0</v>
      </c>
      <c r="I375" s="142"/>
      <c r="J375" s="142"/>
      <c r="K375" s="142"/>
      <c r="L375" s="142"/>
      <c r="M375" s="72">
        <f>M376+M377+M378+M379</f>
        <v>0</v>
      </c>
      <c r="N375" s="72">
        <f t="shared" ref="N375" si="232">N376+N377+N378+N379</f>
        <v>0</v>
      </c>
      <c r="O375" s="171" t="s">
        <v>411</v>
      </c>
    </row>
    <row r="376" spans="1:15" ht="22.5">
      <c r="A376" s="137"/>
      <c r="B376" s="141"/>
      <c r="C376" s="159"/>
      <c r="D376" s="68" t="s">
        <v>26</v>
      </c>
      <c r="E376" s="72">
        <f>F376+G376+H376+M376+N376</f>
        <v>5722.93</v>
      </c>
      <c r="F376" s="76">
        <v>5722.93</v>
      </c>
      <c r="G376" s="72">
        <v>0</v>
      </c>
      <c r="H376" s="142">
        <v>0</v>
      </c>
      <c r="I376" s="142"/>
      <c r="J376" s="142"/>
      <c r="K376" s="142"/>
      <c r="L376" s="142"/>
      <c r="M376" s="72">
        <v>0</v>
      </c>
      <c r="N376" s="72">
        <v>0</v>
      </c>
      <c r="O376" s="172"/>
    </row>
    <row r="377" spans="1:15" ht="33.75">
      <c r="A377" s="137"/>
      <c r="B377" s="141"/>
      <c r="C377" s="159"/>
      <c r="D377" s="68" t="s">
        <v>1</v>
      </c>
      <c r="E377" s="72">
        <f t="shared" ref="E377:E379" si="233">F377+G377+H377+M377+N377</f>
        <v>0</v>
      </c>
      <c r="F377" s="76">
        <v>0</v>
      </c>
      <c r="G377" s="72">
        <v>0</v>
      </c>
      <c r="H377" s="142">
        <v>0</v>
      </c>
      <c r="I377" s="142"/>
      <c r="J377" s="142"/>
      <c r="K377" s="142"/>
      <c r="L377" s="142"/>
      <c r="M377" s="72">
        <v>0</v>
      </c>
      <c r="N377" s="72">
        <v>0</v>
      </c>
      <c r="O377" s="172"/>
    </row>
    <row r="378" spans="1:15" ht="33.75">
      <c r="A378" s="137"/>
      <c r="B378" s="141"/>
      <c r="C378" s="159"/>
      <c r="D378" s="68" t="s">
        <v>21</v>
      </c>
      <c r="E378" s="72">
        <f t="shared" si="233"/>
        <v>635.89200000000005</v>
      </c>
      <c r="F378" s="76">
        <v>635.89200000000005</v>
      </c>
      <c r="G378" s="72">
        <v>0</v>
      </c>
      <c r="H378" s="142">
        <v>0</v>
      </c>
      <c r="I378" s="142"/>
      <c r="J378" s="142"/>
      <c r="K378" s="142"/>
      <c r="L378" s="142"/>
      <c r="M378" s="72">
        <v>0</v>
      </c>
      <c r="N378" s="72">
        <v>0</v>
      </c>
      <c r="O378" s="172"/>
    </row>
    <row r="379" spans="1:15" ht="22.5">
      <c r="A379" s="137"/>
      <c r="B379" s="141"/>
      <c r="C379" s="159"/>
      <c r="D379" s="68" t="s">
        <v>2</v>
      </c>
      <c r="E379" s="72">
        <f t="shared" si="233"/>
        <v>0</v>
      </c>
      <c r="F379" s="76">
        <v>0</v>
      </c>
      <c r="G379" s="72">
        <v>0</v>
      </c>
      <c r="H379" s="142">
        <v>0</v>
      </c>
      <c r="I379" s="142"/>
      <c r="J379" s="142"/>
      <c r="K379" s="142"/>
      <c r="L379" s="142"/>
      <c r="M379" s="72">
        <v>0</v>
      </c>
      <c r="N379" s="72">
        <v>0</v>
      </c>
      <c r="O379" s="172"/>
    </row>
    <row r="380" spans="1:15" ht="15" customHeight="1">
      <c r="A380" s="137"/>
      <c r="B380" s="139" t="s">
        <v>152</v>
      </c>
      <c r="C380" s="137"/>
      <c r="D380" s="137"/>
      <c r="E380" s="138" t="s">
        <v>63</v>
      </c>
      <c r="F380" s="138" t="s">
        <v>64</v>
      </c>
      <c r="G380" s="138" t="s">
        <v>212</v>
      </c>
      <c r="H380" s="138" t="s">
        <v>3</v>
      </c>
      <c r="I380" s="140" t="s">
        <v>163</v>
      </c>
      <c r="J380" s="140"/>
      <c r="K380" s="140"/>
      <c r="L380" s="140"/>
      <c r="M380" s="138" t="s">
        <v>65</v>
      </c>
      <c r="N380" s="138" t="s">
        <v>66</v>
      </c>
      <c r="O380" s="172"/>
    </row>
    <row r="381" spans="1:15" ht="22.5">
      <c r="A381" s="137"/>
      <c r="B381" s="139"/>
      <c r="C381" s="137"/>
      <c r="D381" s="137"/>
      <c r="E381" s="138"/>
      <c r="F381" s="138"/>
      <c r="G381" s="138"/>
      <c r="H381" s="138"/>
      <c r="I381" s="66" t="s">
        <v>159</v>
      </c>
      <c r="J381" s="66" t="s">
        <v>160</v>
      </c>
      <c r="K381" s="66" t="s">
        <v>161</v>
      </c>
      <c r="L381" s="66" t="s">
        <v>162</v>
      </c>
      <c r="M381" s="138"/>
      <c r="N381" s="138"/>
      <c r="O381" s="172"/>
    </row>
    <row r="382" spans="1:15">
      <c r="A382" s="137"/>
      <c r="B382" s="139"/>
      <c r="C382" s="137"/>
      <c r="D382" s="137"/>
      <c r="E382" s="67">
        <v>1</v>
      </c>
      <c r="F382" s="67">
        <v>1</v>
      </c>
      <c r="G382" s="67">
        <v>0</v>
      </c>
      <c r="H382" s="67" t="s">
        <v>428</v>
      </c>
      <c r="I382" s="102" t="s">
        <v>428</v>
      </c>
      <c r="J382" s="102" t="s">
        <v>428</v>
      </c>
      <c r="K382" s="102" t="s">
        <v>428</v>
      </c>
      <c r="L382" s="102" t="s">
        <v>428</v>
      </c>
      <c r="M382" s="102" t="s">
        <v>428</v>
      </c>
      <c r="N382" s="102" t="s">
        <v>428</v>
      </c>
      <c r="O382" s="173"/>
    </row>
    <row r="383" spans="1:15" ht="15" customHeight="1">
      <c r="A383" s="137" t="s">
        <v>537</v>
      </c>
      <c r="B383" s="141" t="s">
        <v>46</v>
      </c>
      <c r="C383" s="159"/>
      <c r="D383" s="68" t="s">
        <v>20</v>
      </c>
      <c r="E383" s="72">
        <f>E384+E385+E386+E387</f>
        <v>43232.508880000001</v>
      </c>
      <c r="F383" s="72">
        <f t="shared" ref="F383" si="234">F384+F385+F386+F387</f>
        <v>43232.508880000001</v>
      </c>
      <c r="G383" s="72">
        <f t="shared" ref="G383" si="235">G384+G385+G386+G387</f>
        <v>0</v>
      </c>
      <c r="H383" s="142">
        <f>H384+H385+H386+H387</f>
        <v>0</v>
      </c>
      <c r="I383" s="142"/>
      <c r="J383" s="142"/>
      <c r="K383" s="142"/>
      <c r="L383" s="142"/>
      <c r="M383" s="72">
        <f>M384+M385+M386+M387</f>
        <v>0</v>
      </c>
      <c r="N383" s="72">
        <f t="shared" ref="N383" si="236">N384+N385+N386+N387</f>
        <v>0</v>
      </c>
      <c r="O383" s="171" t="s">
        <v>411</v>
      </c>
    </row>
    <row r="384" spans="1:15" ht="22.5">
      <c r="A384" s="137"/>
      <c r="B384" s="141"/>
      <c r="C384" s="159"/>
      <c r="D384" s="68" t="s">
        <v>26</v>
      </c>
      <c r="E384" s="72">
        <f>F384+G384+H384+M384+N384</f>
        <v>38954.897960000002</v>
      </c>
      <c r="F384" s="76">
        <v>38954.897960000002</v>
      </c>
      <c r="G384" s="72">
        <v>0</v>
      </c>
      <c r="H384" s="142">
        <v>0</v>
      </c>
      <c r="I384" s="142"/>
      <c r="J384" s="142"/>
      <c r="K384" s="142"/>
      <c r="L384" s="142"/>
      <c r="M384" s="72">
        <v>0</v>
      </c>
      <c r="N384" s="72">
        <v>0</v>
      </c>
      <c r="O384" s="172"/>
    </row>
    <row r="385" spans="1:15" ht="33.75">
      <c r="A385" s="137"/>
      <c r="B385" s="141"/>
      <c r="C385" s="159"/>
      <c r="D385" s="68" t="s">
        <v>1</v>
      </c>
      <c r="E385" s="72">
        <f t="shared" ref="E385:E387" si="237">F385+G385+H385+M385+N385</f>
        <v>0</v>
      </c>
      <c r="F385" s="76">
        <v>0</v>
      </c>
      <c r="G385" s="72">
        <v>0</v>
      </c>
      <c r="H385" s="142">
        <v>0</v>
      </c>
      <c r="I385" s="142"/>
      <c r="J385" s="142"/>
      <c r="K385" s="142"/>
      <c r="L385" s="142"/>
      <c r="M385" s="72">
        <v>0</v>
      </c>
      <c r="N385" s="72">
        <v>0</v>
      </c>
      <c r="O385" s="172"/>
    </row>
    <row r="386" spans="1:15" ht="33.75">
      <c r="A386" s="137"/>
      <c r="B386" s="141"/>
      <c r="C386" s="159"/>
      <c r="D386" s="68" t="s">
        <v>21</v>
      </c>
      <c r="E386" s="72">
        <f t="shared" si="237"/>
        <v>4277.6109200000001</v>
      </c>
      <c r="F386" s="76">
        <v>4277.6109200000001</v>
      </c>
      <c r="G386" s="72">
        <v>0</v>
      </c>
      <c r="H386" s="142">
        <v>0</v>
      </c>
      <c r="I386" s="142"/>
      <c r="J386" s="142"/>
      <c r="K386" s="142"/>
      <c r="L386" s="142"/>
      <c r="M386" s="72">
        <v>0</v>
      </c>
      <c r="N386" s="72">
        <v>0</v>
      </c>
      <c r="O386" s="172"/>
    </row>
    <row r="387" spans="1:15" ht="22.5">
      <c r="A387" s="137"/>
      <c r="B387" s="141"/>
      <c r="C387" s="159"/>
      <c r="D387" s="68" t="s">
        <v>2</v>
      </c>
      <c r="E387" s="72">
        <f t="shared" si="237"/>
        <v>0</v>
      </c>
      <c r="F387" s="76">
        <v>0</v>
      </c>
      <c r="G387" s="72">
        <v>0</v>
      </c>
      <c r="H387" s="142">
        <v>0</v>
      </c>
      <c r="I387" s="142"/>
      <c r="J387" s="142"/>
      <c r="K387" s="142"/>
      <c r="L387" s="142"/>
      <c r="M387" s="72">
        <v>0</v>
      </c>
      <c r="N387" s="72">
        <v>0</v>
      </c>
      <c r="O387" s="172"/>
    </row>
    <row r="388" spans="1:15" ht="15" customHeight="1">
      <c r="A388" s="137"/>
      <c r="B388" s="139" t="s">
        <v>153</v>
      </c>
      <c r="C388" s="137"/>
      <c r="D388" s="137"/>
      <c r="E388" s="138" t="s">
        <v>63</v>
      </c>
      <c r="F388" s="138" t="s">
        <v>64</v>
      </c>
      <c r="G388" s="138" t="s">
        <v>212</v>
      </c>
      <c r="H388" s="138" t="s">
        <v>3</v>
      </c>
      <c r="I388" s="140" t="s">
        <v>163</v>
      </c>
      <c r="J388" s="140"/>
      <c r="K388" s="140"/>
      <c r="L388" s="140"/>
      <c r="M388" s="138" t="s">
        <v>65</v>
      </c>
      <c r="N388" s="138" t="s">
        <v>66</v>
      </c>
      <c r="O388" s="172"/>
    </row>
    <row r="389" spans="1:15" ht="22.5">
      <c r="A389" s="137"/>
      <c r="B389" s="139"/>
      <c r="C389" s="137"/>
      <c r="D389" s="137"/>
      <c r="E389" s="138"/>
      <c r="F389" s="138"/>
      <c r="G389" s="138"/>
      <c r="H389" s="138"/>
      <c r="I389" s="66" t="s">
        <v>159</v>
      </c>
      <c r="J389" s="66" t="s">
        <v>160</v>
      </c>
      <c r="K389" s="66" t="s">
        <v>161</v>
      </c>
      <c r="L389" s="66" t="s">
        <v>162</v>
      </c>
      <c r="M389" s="138"/>
      <c r="N389" s="138"/>
      <c r="O389" s="172"/>
    </row>
    <row r="390" spans="1:15">
      <c r="A390" s="137"/>
      <c r="B390" s="139"/>
      <c r="C390" s="137"/>
      <c r="D390" s="137"/>
      <c r="E390" s="67">
        <v>1</v>
      </c>
      <c r="F390" s="67">
        <v>1</v>
      </c>
      <c r="G390" s="67">
        <v>0</v>
      </c>
      <c r="H390" s="67" t="s">
        <v>428</v>
      </c>
      <c r="I390" s="102" t="s">
        <v>428</v>
      </c>
      <c r="J390" s="102" t="s">
        <v>428</v>
      </c>
      <c r="K390" s="102" t="s">
        <v>428</v>
      </c>
      <c r="L390" s="102" t="s">
        <v>428</v>
      </c>
      <c r="M390" s="102" t="s">
        <v>428</v>
      </c>
      <c r="N390" s="102" t="s">
        <v>428</v>
      </c>
      <c r="O390" s="173"/>
    </row>
    <row r="391" spans="1:15" ht="15" hidden="1" customHeight="1">
      <c r="A391" s="137" t="s">
        <v>235</v>
      </c>
      <c r="B391" s="141" t="s">
        <v>47</v>
      </c>
      <c r="C391" s="159"/>
      <c r="D391" s="68" t="s">
        <v>20</v>
      </c>
      <c r="E391" s="72">
        <f>E392+E393+E394+E395</f>
        <v>0</v>
      </c>
      <c r="F391" s="72">
        <f t="shared" ref="F391" si="238">F392+F393+F394+F395</f>
        <v>0</v>
      </c>
      <c r="G391" s="72">
        <f t="shared" ref="G391" si="239">G392+G393+G394+G395</f>
        <v>0</v>
      </c>
      <c r="H391" s="142">
        <f>H392+H393+H394+H395</f>
        <v>0</v>
      </c>
      <c r="I391" s="142"/>
      <c r="J391" s="142"/>
      <c r="K391" s="142"/>
      <c r="L391" s="142"/>
      <c r="M391" s="72">
        <f>M392+M393+M394+M395</f>
        <v>0</v>
      </c>
      <c r="N391" s="72">
        <f t="shared" ref="N391" si="240">N392+N393+N394+N395</f>
        <v>0</v>
      </c>
      <c r="O391" s="171" t="s">
        <v>411</v>
      </c>
    </row>
    <row r="392" spans="1:15" ht="22.5" hidden="1">
      <c r="A392" s="137"/>
      <c r="B392" s="141"/>
      <c r="C392" s="159"/>
      <c r="D392" s="68" t="s">
        <v>26</v>
      </c>
      <c r="E392" s="72">
        <f>F392+G392+H392+M392+N392</f>
        <v>0</v>
      </c>
      <c r="F392" s="72">
        <v>0</v>
      </c>
      <c r="G392" s="72">
        <v>0</v>
      </c>
      <c r="H392" s="142">
        <v>0</v>
      </c>
      <c r="I392" s="142"/>
      <c r="J392" s="142"/>
      <c r="K392" s="142"/>
      <c r="L392" s="142"/>
      <c r="M392" s="72">
        <v>0</v>
      </c>
      <c r="N392" s="72">
        <v>0</v>
      </c>
      <c r="O392" s="172"/>
    </row>
    <row r="393" spans="1:15" ht="33.75" hidden="1">
      <c r="A393" s="137"/>
      <c r="B393" s="141"/>
      <c r="C393" s="159"/>
      <c r="D393" s="68" t="s">
        <v>1</v>
      </c>
      <c r="E393" s="72">
        <f t="shared" ref="E393:E395" si="241">F393+G393+H393+M393+N393</f>
        <v>0</v>
      </c>
      <c r="F393" s="72">
        <v>0</v>
      </c>
      <c r="G393" s="72">
        <v>0</v>
      </c>
      <c r="H393" s="142">
        <v>0</v>
      </c>
      <c r="I393" s="142"/>
      <c r="J393" s="142"/>
      <c r="K393" s="142"/>
      <c r="L393" s="142"/>
      <c r="M393" s="72">
        <v>0</v>
      </c>
      <c r="N393" s="72">
        <v>0</v>
      </c>
      <c r="O393" s="172"/>
    </row>
    <row r="394" spans="1:15" ht="33.75" hidden="1">
      <c r="A394" s="137"/>
      <c r="B394" s="141"/>
      <c r="C394" s="159"/>
      <c r="D394" s="68" t="s">
        <v>21</v>
      </c>
      <c r="E394" s="72">
        <f t="shared" si="241"/>
        <v>0</v>
      </c>
      <c r="F394" s="72">
        <v>0</v>
      </c>
      <c r="G394" s="72">
        <v>0</v>
      </c>
      <c r="H394" s="142">
        <v>0</v>
      </c>
      <c r="I394" s="142"/>
      <c r="J394" s="142"/>
      <c r="K394" s="142"/>
      <c r="L394" s="142"/>
      <c r="M394" s="72">
        <v>0</v>
      </c>
      <c r="N394" s="72">
        <v>0</v>
      </c>
      <c r="O394" s="172"/>
    </row>
    <row r="395" spans="1:15" ht="22.5" hidden="1">
      <c r="A395" s="137"/>
      <c r="B395" s="141"/>
      <c r="C395" s="159"/>
      <c r="D395" s="68" t="s">
        <v>2</v>
      </c>
      <c r="E395" s="72">
        <f t="shared" si="241"/>
        <v>0</v>
      </c>
      <c r="F395" s="72">
        <v>0</v>
      </c>
      <c r="G395" s="72">
        <v>0</v>
      </c>
      <c r="H395" s="142">
        <v>0</v>
      </c>
      <c r="I395" s="142"/>
      <c r="J395" s="142"/>
      <c r="K395" s="142"/>
      <c r="L395" s="142"/>
      <c r="M395" s="72">
        <v>0</v>
      </c>
      <c r="N395" s="72">
        <v>0</v>
      </c>
      <c r="O395" s="172"/>
    </row>
    <row r="396" spans="1:15" ht="15" hidden="1" customHeight="1">
      <c r="A396" s="137"/>
      <c r="B396" s="139" t="s">
        <v>154</v>
      </c>
      <c r="C396" s="137"/>
      <c r="D396" s="137"/>
      <c r="E396" s="138" t="s">
        <v>63</v>
      </c>
      <c r="F396" s="138" t="s">
        <v>64</v>
      </c>
      <c r="G396" s="138" t="s">
        <v>212</v>
      </c>
      <c r="H396" s="138" t="s">
        <v>3</v>
      </c>
      <c r="I396" s="140" t="s">
        <v>163</v>
      </c>
      <c r="J396" s="140"/>
      <c r="K396" s="140"/>
      <c r="L396" s="140"/>
      <c r="M396" s="138" t="s">
        <v>65</v>
      </c>
      <c r="N396" s="138" t="s">
        <v>66</v>
      </c>
      <c r="O396" s="172"/>
    </row>
    <row r="397" spans="1:15" ht="22.5" hidden="1">
      <c r="A397" s="137"/>
      <c r="B397" s="139"/>
      <c r="C397" s="137"/>
      <c r="D397" s="137"/>
      <c r="E397" s="138"/>
      <c r="F397" s="138"/>
      <c r="G397" s="138"/>
      <c r="H397" s="138"/>
      <c r="I397" s="66" t="s">
        <v>159</v>
      </c>
      <c r="J397" s="66" t="s">
        <v>160</v>
      </c>
      <c r="K397" s="66" t="s">
        <v>161</v>
      </c>
      <c r="L397" s="66" t="s">
        <v>162</v>
      </c>
      <c r="M397" s="138"/>
      <c r="N397" s="138"/>
      <c r="O397" s="172"/>
    </row>
    <row r="398" spans="1:15" hidden="1">
      <c r="A398" s="137"/>
      <c r="B398" s="139"/>
      <c r="C398" s="137"/>
      <c r="D398" s="137"/>
      <c r="E398" s="67">
        <v>0</v>
      </c>
      <c r="F398" s="67">
        <v>0</v>
      </c>
      <c r="G398" s="67">
        <v>0</v>
      </c>
      <c r="H398" s="67">
        <v>0</v>
      </c>
      <c r="I398" s="67">
        <v>0</v>
      </c>
      <c r="J398" s="67">
        <v>0</v>
      </c>
      <c r="K398" s="67">
        <v>0</v>
      </c>
      <c r="L398" s="67">
        <v>0</v>
      </c>
      <c r="M398" s="67">
        <v>0</v>
      </c>
      <c r="N398" s="67">
        <v>0</v>
      </c>
      <c r="O398" s="173"/>
    </row>
    <row r="399" spans="1:15" ht="15" customHeight="1">
      <c r="A399" s="137" t="s">
        <v>432</v>
      </c>
      <c r="B399" s="141" t="s">
        <v>48</v>
      </c>
      <c r="C399" s="159"/>
      <c r="D399" s="24" t="s">
        <v>20</v>
      </c>
      <c r="E399" s="71">
        <v>0</v>
      </c>
      <c r="F399" s="196" t="s">
        <v>69</v>
      </c>
      <c r="G399" s="197"/>
      <c r="H399" s="197"/>
      <c r="I399" s="197"/>
      <c r="J399" s="197"/>
      <c r="K399" s="197"/>
      <c r="L399" s="197"/>
      <c r="M399" s="197"/>
      <c r="N399" s="198"/>
      <c r="O399" s="171" t="s">
        <v>411</v>
      </c>
    </row>
    <row r="400" spans="1:15" ht="22.5">
      <c r="A400" s="137"/>
      <c r="B400" s="141"/>
      <c r="C400" s="159"/>
      <c r="D400" s="24" t="s">
        <v>26</v>
      </c>
      <c r="E400" s="71">
        <v>0</v>
      </c>
      <c r="F400" s="199"/>
      <c r="G400" s="200"/>
      <c r="H400" s="200"/>
      <c r="I400" s="200"/>
      <c r="J400" s="200"/>
      <c r="K400" s="200"/>
      <c r="L400" s="200"/>
      <c r="M400" s="200"/>
      <c r="N400" s="201"/>
      <c r="O400" s="172"/>
    </row>
    <row r="401" spans="1:15" ht="33.75">
      <c r="A401" s="137"/>
      <c r="B401" s="141"/>
      <c r="C401" s="159"/>
      <c r="D401" s="24" t="s">
        <v>1</v>
      </c>
      <c r="E401" s="71">
        <v>0</v>
      </c>
      <c r="F401" s="199"/>
      <c r="G401" s="200"/>
      <c r="H401" s="200"/>
      <c r="I401" s="200"/>
      <c r="J401" s="200"/>
      <c r="K401" s="200"/>
      <c r="L401" s="200"/>
      <c r="M401" s="200"/>
      <c r="N401" s="201"/>
      <c r="O401" s="172"/>
    </row>
    <row r="402" spans="1:15" ht="33.75">
      <c r="A402" s="137"/>
      <c r="B402" s="141"/>
      <c r="C402" s="159"/>
      <c r="D402" s="24" t="s">
        <v>21</v>
      </c>
      <c r="E402" s="71">
        <v>0</v>
      </c>
      <c r="F402" s="199"/>
      <c r="G402" s="200"/>
      <c r="H402" s="200"/>
      <c r="I402" s="200"/>
      <c r="J402" s="200"/>
      <c r="K402" s="200"/>
      <c r="L402" s="200"/>
      <c r="M402" s="200"/>
      <c r="N402" s="201"/>
      <c r="O402" s="172"/>
    </row>
    <row r="403" spans="1:15" ht="24.75" customHeight="1">
      <c r="A403" s="137"/>
      <c r="B403" s="141"/>
      <c r="C403" s="159"/>
      <c r="D403" s="24" t="s">
        <v>2</v>
      </c>
      <c r="E403" s="71">
        <v>0</v>
      </c>
      <c r="F403" s="202"/>
      <c r="G403" s="203"/>
      <c r="H403" s="203"/>
      <c r="I403" s="203"/>
      <c r="J403" s="203"/>
      <c r="K403" s="203"/>
      <c r="L403" s="203"/>
      <c r="M403" s="203"/>
      <c r="N403" s="204"/>
      <c r="O403" s="172"/>
    </row>
    <row r="404" spans="1:15" ht="15" customHeight="1">
      <c r="A404" s="137"/>
      <c r="B404" s="139" t="s">
        <v>120</v>
      </c>
      <c r="C404" s="137"/>
      <c r="D404" s="137"/>
      <c r="E404" s="138" t="s">
        <v>63</v>
      </c>
      <c r="F404" s="138" t="s">
        <v>64</v>
      </c>
      <c r="G404" s="138" t="s">
        <v>212</v>
      </c>
      <c r="H404" s="138" t="s">
        <v>3</v>
      </c>
      <c r="I404" s="140" t="s">
        <v>163</v>
      </c>
      <c r="J404" s="140"/>
      <c r="K404" s="140"/>
      <c r="L404" s="140"/>
      <c r="M404" s="138" t="s">
        <v>65</v>
      </c>
      <c r="N404" s="138" t="s">
        <v>66</v>
      </c>
      <c r="O404" s="172"/>
    </row>
    <row r="405" spans="1:15" ht="22.5">
      <c r="A405" s="137"/>
      <c r="B405" s="139"/>
      <c r="C405" s="137"/>
      <c r="D405" s="137"/>
      <c r="E405" s="138"/>
      <c r="F405" s="138"/>
      <c r="G405" s="138"/>
      <c r="H405" s="138"/>
      <c r="I405" s="30" t="s">
        <v>159</v>
      </c>
      <c r="J405" s="30" t="s">
        <v>160</v>
      </c>
      <c r="K405" s="30" t="s">
        <v>161</v>
      </c>
      <c r="L405" s="30" t="s">
        <v>162</v>
      </c>
      <c r="M405" s="138"/>
      <c r="N405" s="138"/>
      <c r="O405" s="172"/>
    </row>
    <row r="406" spans="1:15">
      <c r="A406" s="137"/>
      <c r="B406" s="139"/>
      <c r="C406" s="137"/>
      <c r="D406" s="137"/>
      <c r="E406" s="21">
        <v>0</v>
      </c>
      <c r="F406" s="31">
        <v>0</v>
      </c>
      <c r="G406" s="21">
        <v>0</v>
      </c>
      <c r="H406" s="21">
        <v>0</v>
      </c>
      <c r="I406" s="21">
        <v>0</v>
      </c>
      <c r="J406" s="21">
        <v>0</v>
      </c>
      <c r="K406" s="21">
        <v>0</v>
      </c>
      <c r="L406" s="21">
        <v>0</v>
      </c>
      <c r="M406" s="21">
        <v>0</v>
      </c>
      <c r="N406" s="21">
        <v>0</v>
      </c>
      <c r="O406" s="173"/>
    </row>
    <row r="407" spans="1:15" ht="15" customHeight="1">
      <c r="A407" s="137" t="s">
        <v>538</v>
      </c>
      <c r="B407" s="141" t="s">
        <v>82</v>
      </c>
      <c r="C407" s="159"/>
      <c r="D407" s="24" t="s">
        <v>20</v>
      </c>
      <c r="E407" s="71">
        <v>0</v>
      </c>
      <c r="F407" s="196" t="s">
        <v>69</v>
      </c>
      <c r="G407" s="197"/>
      <c r="H407" s="197"/>
      <c r="I407" s="197"/>
      <c r="J407" s="197"/>
      <c r="K407" s="197"/>
      <c r="L407" s="197"/>
      <c r="M407" s="197"/>
      <c r="N407" s="198"/>
      <c r="O407" s="171" t="s">
        <v>411</v>
      </c>
    </row>
    <row r="408" spans="1:15" ht="22.5">
      <c r="A408" s="137"/>
      <c r="B408" s="141"/>
      <c r="C408" s="159"/>
      <c r="D408" s="24" t="s">
        <v>26</v>
      </c>
      <c r="E408" s="71">
        <v>0</v>
      </c>
      <c r="F408" s="199"/>
      <c r="G408" s="200"/>
      <c r="H408" s="200"/>
      <c r="I408" s="200"/>
      <c r="J408" s="200"/>
      <c r="K408" s="200"/>
      <c r="L408" s="200"/>
      <c r="M408" s="200"/>
      <c r="N408" s="201"/>
      <c r="O408" s="172"/>
    </row>
    <row r="409" spans="1:15" ht="33.75">
      <c r="A409" s="137"/>
      <c r="B409" s="141"/>
      <c r="C409" s="159"/>
      <c r="D409" s="24" t="s">
        <v>1</v>
      </c>
      <c r="E409" s="71">
        <v>0</v>
      </c>
      <c r="F409" s="199"/>
      <c r="G409" s="200"/>
      <c r="H409" s="200"/>
      <c r="I409" s="200"/>
      <c r="J409" s="200"/>
      <c r="K409" s="200"/>
      <c r="L409" s="200"/>
      <c r="M409" s="200"/>
      <c r="N409" s="201"/>
      <c r="O409" s="172"/>
    </row>
    <row r="410" spans="1:15" ht="33.75">
      <c r="A410" s="137"/>
      <c r="B410" s="141"/>
      <c r="C410" s="159"/>
      <c r="D410" s="24" t="s">
        <v>21</v>
      </c>
      <c r="E410" s="71">
        <v>0</v>
      </c>
      <c r="F410" s="199"/>
      <c r="G410" s="200"/>
      <c r="H410" s="200"/>
      <c r="I410" s="200"/>
      <c r="J410" s="200"/>
      <c r="K410" s="200"/>
      <c r="L410" s="200"/>
      <c r="M410" s="200"/>
      <c r="N410" s="201"/>
      <c r="O410" s="172"/>
    </row>
    <row r="411" spans="1:15" ht="45.75" customHeight="1">
      <c r="A411" s="137"/>
      <c r="B411" s="141"/>
      <c r="C411" s="159"/>
      <c r="D411" s="24" t="s">
        <v>2</v>
      </c>
      <c r="E411" s="71">
        <v>0</v>
      </c>
      <c r="F411" s="202"/>
      <c r="G411" s="203"/>
      <c r="H411" s="203"/>
      <c r="I411" s="203"/>
      <c r="J411" s="203"/>
      <c r="K411" s="203"/>
      <c r="L411" s="203"/>
      <c r="M411" s="203"/>
      <c r="N411" s="204"/>
      <c r="O411" s="172"/>
    </row>
    <row r="412" spans="1:15" ht="24" customHeight="1">
      <c r="A412" s="137"/>
      <c r="B412" s="139" t="s">
        <v>121</v>
      </c>
      <c r="C412" s="137"/>
      <c r="D412" s="137"/>
      <c r="E412" s="138" t="s">
        <v>63</v>
      </c>
      <c r="F412" s="138" t="s">
        <v>64</v>
      </c>
      <c r="G412" s="138" t="s">
        <v>212</v>
      </c>
      <c r="H412" s="138" t="s">
        <v>3</v>
      </c>
      <c r="I412" s="140" t="s">
        <v>163</v>
      </c>
      <c r="J412" s="140"/>
      <c r="K412" s="140"/>
      <c r="L412" s="140"/>
      <c r="M412" s="138" t="s">
        <v>65</v>
      </c>
      <c r="N412" s="138" t="s">
        <v>66</v>
      </c>
      <c r="O412" s="172"/>
    </row>
    <row r="413" spans="1:15" ht="20.25" customHeight="1">
      <c r="A413" s="137"/>
      <c r="B413" s="139"/>
      <c r="C413" s="137"/>
      <c r="D413" s="137"/>
      <c r="E413" s="138"/>
      <c r="F413" s="138"/>
      <c r="G413" s="138"/>
      <c r="H413" s="138"/>
      <c r="I413" s="30" t="s">
        <v>159</v>
      </c>
      <c r="J413" s="30" t="s">
        <v>160</v>
      </c>
      <c r="K413" s="30" t="s">
        <v>161</v>
      </c>
      <c r="L413" s="30" t="s">
        <v>162</v>
      </c>
      <c r="M413" s="138"/>
      <c r="N413" s="138"/>
      <c r="O413" s="172"/>
    </row>
    <row r="414" spans="1:15">
      <c r="A414" s="137"/>
      <c r="B414" s="139"/>
      <c r="C414" s="137"/>
      <c r="D414" s="137"/>
      <c r="E414" s="67">
        <v>0</v>
      </c>
      <c r="F414" s="67">
        <v>0</v>
      </c>
      <c r="G414" s="67">
        <v>0</v>
      </c>
      <c r="H414" s="67">
        <v>0</v>
      </c>
      <c r="I414" s="67">
        <v>0</v>
      </c>
      <c r="J414" s="67">
        <v>0</v>
      </c>
      <c r="K414" s="67">
        <v>0</v>
      </c>
      <c r="L414" s="67">
        <v>0</v>
      </c>
      <c r="M414" s="67">
        <v>0</v>
      </c>
      <c r="N414" s="67">
        <v>0</v>
      </c>
      <c r="O414" s="173"/>
    </row>
    <row r="415" spans="1:15" ht="15" hidden="1" customHeight="1">
      <c r="A415" s="137" t="s">
        <v>144</v>
      </c>
      <c r="B415" s="141" t="s">
        <v>137</v>
      </c>
      <c r="C415" s="159"/>
      <c r="D415" s="68" t="s">
        <v>20</v>
      </c>
      <c r="E415" s="72">
        <f>E416+E417+E418+E419</f>
        <v>0</v>
      </c>
      <c r="F415" s="72">
        <f t="shared" ref="F415" si="242">F416+F417+F418+F419</f>
        <v>0</v>
      </c>
      <c r="G415" s="72">
        <f t="shared" ref="G415" si="243">G416+G417+G418+G419</f>
        <v>0</v>
      </c>
      <c r="H415" s="142">
        <f>H416+H417+H418+H419</f>
        <v>0</v>
      </c>
      <c r="I415" s="142"/>
      <c r="J415" s="142"/>
      <c r="K415" s="142"/>
      <c r="L415" s="142"/>
      <c r="M415" s="72">
        <f>M416+M417+M418+M419</f>
        <v>0</v>
      </c>
      <c r="N415" s="72">
        <f t="shared" ref="N415" si="244">N416+N417+N418+N419</f>
        <v>0</v>
      </c>
      <c r="O415" s="171" t="s">
        <v>411</v>
      </c>
    </row>
    <row r="416" spans="1:15" ht="22.5" hidden="1">
      <c r="A416" s="137"/>
      <c r="B416" s="141"/>
      <c r="C416" s="159"/>
      <c r="D416" s="68" t="s">
        <v>26</v>
      </c>
      <c r="E416" s="72">
        <f>F416+G416+H416+M416+N416</f>
        <v>0</v>
      </c>
      <c r="F416" s="72">
        <v>0</v>
      </c>
      <c r="G416" s="72">
        <v>0</v>
      </c>
      <c r="H416" s="142">
        <v>0</v>
      </c>
      <c r="I416" s="142"/>
      <c r="J416" s="142"/>
      <c r="K416" s="142"/>
      <c r="L416" s="142"/>
      <c r="M416" s="72">
        <v>0</v>
      </c>
      <c r="N416" s="72">
        <v>0</v>
      </c>
      <c r="O416" s="172"/>
    </row>
    <row r="417" spans="1:15" ht="33.75" hidden="1">
      <c r="A417" s="137"/>
      <c r="B417" s="141"/>
      <c r="C417" s="159"/>
      <c r="D417" s="68" t="s">
        <v>1</v>
      </c>
      <c r="E417" s="72">
        <f t="shared" ref="E417:E419" si="245">F417+G417+H417+M417+N417</f>
        <v>0</v>
      </c>
      <c r="F417" s="72">
        <v>0</v>
      </c>
      <c r="G417" s="72">
        <v>0</v>
      </c>
      <c r="H417" s="142">
        <v>0</v>
      </c>
      <c r="I417" s="142"/>
      <c r="J417" s="142"/>
      <c r="K417" s="142"/>
      <c r="L417" s="142"/>
      <c r="M417" s="72">
        <v>0</v>
      </c>
      <c r="N417" s="72">
        <v>0</v>
      </c>
      <c r="O417" s="172"/>
    </row>
    <row r="418" spans="1:15" ht="33.75" hidden="1">
      <c r="A418" s="137"/>
      <c r="B418" s="141"/>
      <c r="C418" s="159"/>
      <c r="D418" s="68" t="s">
        <v>21</v>
      </c>
      <c r="E418" s="72">
        <f t="shared" si="245"/>
        <v>0</v>
      </c>
      <c r="F418" s="72">
        <v>0</v>
      </c>
      <c r="G418" s="72">
        <v>0</v>
      </c>
      <c r="H418" s="142">
        <v>0</v>
      </c>
      <c r="I418" s="142"/>
      <c r="J418" s="142"/>
      <c r="K418" s="142"/>
      <c r="L418" s="142"/>
      <c r="M418" s="72">
        <v>0</v>
      </c>
      <c r="N418" s="72">
        <v>0</v>
      </c>
      <c r="O418" s="172"/>
    </row>
    <row r="419" spans="1:15" ht="22.5" hidden="1">
      <c r="A419" s="137"/>
      <c r="B419" s="141"/>
      <c r="C419" s="159"/>
      <c r="D419" s="68" t="s">
        <v>2</v>
      </c>
      <c r="E419" s="72">
        <f t="shared" si="245"/>
        <v>0</v>
      </c>
      <c r="F419" s="72">
        <v>0</v>
      </c>
      <c r="G419" s="72">
        <v>0</v>
      </c>
      <c r="H419" s="142">
        <v>0</v>
      </c>
      <c r="I419" s="142"/>
      <c r="J419" s="142"/>
      <c r="K419" s="142"/>
      <c r="L419" s="142"/>
      <c r="M419" s="72">
        <v>0</v>
      </c>
      <c r="N419" s="72">
        <v>0</v>
      </c>
      <c r="O419" s="172"/>
    </row>
    <row r="420" spans="1:15" ht="15" hidden="1" customHeight="1">
      <c r="A420" s="137"/>
      <c r="B420" s="139" t="s">
        <v>138</v>
      </c>
      <c r="C420" s="137"/>
      <c r="D420" s="137"/>
      <c r="E420" s="138" t="s">
        <v>63</v>
      </c>
      <c r="F420" s="138" t="s">
        <v>64</v>
      </c>
      <c r="G420" s="138" t="s">
        <v>212</v>
      </c>
      <c r="H420" s="138" t="s">
        <v>3</v>
      </c>
      <c r="I420" s="140" t="s">
        <v>163</v>
      </c>
      <c r="J420" s="140"/>
      <c r="K420" s="140"/>
      <c r="L420" s="140"/>
      <c r="M420" s="138" t="s">
        <v>65</v>
      </c>
      <c r="N420" s="138" t="s">
        <v>66</v>
      </c>
      <c r="O420" s="172"/>
    </row>
    <row r="421" spans="1:15" ht="22.5" hidden="1">
      <c r="A421" s="137"/>
      <c r="B421" s="139"/>
      <c r="C421" s="137"/>
      <c r="D421" s="137"/>
      <c r="E421" s="138"/>
      <c r="F421" s="138"/>
      <c r="G421" s="138"/>
      <c r="H421" s="138"/>
      <c r="I421" s="66" t="s">
        <v>159</v>
      </c>
      <c r="J421" s="66" t="s">
        <v>160</v>
      </c>
      <c r="K421" s="66" t="s">
        <v>161</v>
      </c>
      <c r="L421" s="66" t="s">
        <v>162</v>
      </c>
      <c r="M421" s="138"/>
      <c r="N421" s="138"/>
      <c r="O421" s="172"/>
    </row>
    <row r="422" spans="1:15" hidden="1">
      <c r="A422" s="137"/>
      <c r="B422" s="139"/>
      <c r="C422" s="137"/>
      <c r="D422" s="137"/>
      <c r="E422" s="67">
        <v>0</v>
      </c>
      <c r="F422" s="67">
        <v>0</v>
      </c>
      <c r="G422" s="67">
        <v>0</v>
      </c>
      <c r="H422" s="67">
        <v>0</v>
      </c>
      <c r="I422" s="67">
        <v>0</v>
      </c>
      <c r="J422" s="67">
        <v>0</v>
      </c>
      <c r="K422" s="67">
        <v>0</v>
      </c>
      <c r="L422" s="67">
        <v>0</v>
      </c>
      <c r="M422" s="67">
        <v>0</v>
      </c>
      <c r="N422" s="67">
        <v>0</v>
      </c>
      <c r="O422" s="173"/>
    </row>
    <row r="423" spans="1:15" hidden="1">
      <c r="A423" s="158" t="s">
        <v>198</v>
      </c>
      <c r="B423" s="141" t="s">
        <v>199</v>
      </c>
      <c r="C423" s="159"/>
      <c r="D423" s="68" t="s">
        <v>20</v>
      </c>
      <c r="E423" s="72">
        <f>E424+E425+E426+E427</f>
        <v>0</v>
      </c>
      <c r="F423" s="72">
        <f t="shared" ref="F423" si="246">F424+F425+F426+F427</f>
        <v>0</v>
      </c>
      <c r="G423" s="72">
        <f t="shared" ref="G423" si="247">G424+G425+G426+G427</f>
        <v>0</v>
      </c>
      <c r="H423" s="142">
        <f>H424+H425+H426+H427</f>
        <v>0</v>
      </c>
      <c r="I423" s="142"/>
      <c r="J423" s="142"/>
      <c r="K423" s="142"/>
      <c r="L423" s="142"/>
      <c r="M423" s="72">
        <f>M424+M425+M426+M427</f>
        <v>0</v>
      </c>
      <c r="N423" s="72">
        <f t="shared" ref="N423" si="248">N424+N425+N426+N427</f>
        <v>0</v>
      </c>
      <c r="O423" s="171" t="s">
        <v>411</v>
      </c>
    </row>
    <row r="424" spans="1:15" ht="22.5" hidden="1">
      <c r="A424" s="158"/>
      <c r="B424" s="141"/>
      <c r="C424" s="159"/>
      <c r="D424" s="68" t="s">
        <v>26</v>
      </c>
      <c r="E424" s="72">
        <f>F424+G424+H424+M424+N424</f>
        <v>0</v>
      </c>
      <c r="F424" s="72">
        <v>0</v>
      </c>
      <c r="G424" s="72">
        <v>0</v>
      </c>
      <c r="H424" s="142">
        <v>0</v>
      </c>
      <c r="I424" s="142"/>
      <c r="J424" s="142"/>
      <c r="K424" s="142"/>
      <c r="L424" s="142"/>
      <c r="M424" s="72">
        <v>0</v>
      </c>
      <c r="N424" s="72">
        <v>0</v>
      </c>
      <c r="O424" s="172"/>
    </row>
    <row r="425" spans="1:15" ht="33.75" hidden="1">
      <c r="A425" s="158"/>
      <c r="B425" s="141"/>
      <c r="C425" s="159"/>
      <c r="D425" s="68" t="s">
        <v>1</v>
      </c>
      <c r="E425" s="72">
        <f t="shared" ref="E425:E427" si="249">F425+G425+H425+M425+N425</f>
        <v>0</v>
      </c>
      <c r="F425" s="72">
        <v>0</v>
      </c>
      <c r="G425" s="72">
        <v>0</v>
      </c>
      <c r="H425" s="142">
        <v>0</v>
      </c>
      <c r="I425" s="142"/>
      <c r="J425" s="142"/>
      <c r="K425" s="142"/>
      <c r="L425" s="142"/>
      <c r="M425" s="72">
        <v>0</v>
      </c>
      <c r="N425" s="72">
        <v>0</v>
      </c>
      <c r="O425" s="172"/>
    </row>
    <row r="426" spans="1:15" ht="33.75" hidden="1">
      <c r="A426" s="158"/>
      <c r="B426" s="141"/>
      <c r="C426" s="159"/>
      <c r="D426" s="68" t="s">
        <v>21</v>
      </c>
      <c r="E426" s="72">
        <f t="shared" si="249"/>
        <v>0</v>
      </c>
      <c r="F426" s="72">
        <v>0</v>
      </c>
      <c r="G426" s="72">
        <v>0</v>
      </c>
      <c r="H426" s="142">
        <v>0</v>
      </c>
      <c r="I426" s="142"/>
      <c r="J426" s="142"/>
      <c r="K426" s="142"/>
      <c r="L426" s="142"/>
      <c r="M426" s="72">
        <v>0</v>
      </c>
      <c r="N426" s="72">
        <v>0</v>
      </c>
      <c r="O426" s="172"/>
    </row>
    <row r="427" spans="1:15" ht="22.5" hidden="1">
      <c r="A427" s="158"/>
      <c r="B427" s="141"/>
      <c r="C427" s="159"/>
      <c r="D427" s="68" t="s">
        <v>2</v>
      </c>
      <c r="E427" s="72">
        <f t="shared" si="249"/>
        <v>0</v>
      </c>
      <c r="F427" s="72">
        <v>0</v>
      </c>
      <c r="G427" s="72">
        <v>0</v>
      </c>
      <c r="H427" s="142">
        <v>0</v>
      </c>
      <c r="I427" s="142"/>
      <c r="J427" s="142"/>
      <c r="K427" s="142"/>
      <c r="L427" s="142"/>
      <c r="M427" s="72">
        <v>0</v>
      </c>
      <c r="N427" s="72">
        <v>0</v>
      </c>
      <c r="O427" s="172"/>
    </row>
    <row r="428" spans="1:15" ht="15" hidden="1" customHeight="1">
      <c r="A428" s="158"/>
      <c r="B428" s="183" t="s">
        <v>388</v>
      </c>
      <c r="C428" s="137"/>
      <c r="D428" s="137"/>
      <c r="E428" s="138" t="s">
        <v>63</v>
      </c>
      <c r="F428" s="138" t="s">
        <v>64</v>
      </c>
      <c r="G428" s="138" t="s">
        <v>212</v>
      </c>
      <c r="H428" s="138" t="s">
        <v>3</v>
      </c>
      <c r="I428" s="140" t="s">
        <v>163</v>
      </c>
      <c r="J428" s="140"/>
      <c r="K428" s="140"/>
      <c r="L428" s="140"/>
      <c r="M428" s="138" t="s">
        <v>65</v>
      </c>
      <c r="N428" s="138" t="s">
        <v>66</v>
      </c>
      <c r="O428" s="172"/>
    </row>
    <row r="429" spans="1:15" ht="22.5" hidden="1">
      <c r="A429" s="158"/>
      <c r="B429" s="183"/>
      <c r="C429" s="137"/>
      <c r="D429" s="137"/>
      <c r="E429" s="138"/>
      <c r="F429" s="138"/>
      <c r="G429" s="138"/>
      <c r="H429" s="138"/>
      <c r="I429" s="66" t="s">
        <v>159</v>
      </c>
      <c r="J429" s="66" t="s">
        <v>160</v>
      </c>
      <c r="K429" s="66" t="s">
        <v>161</v>
      </c>
      <c r="L429" s="66" t="s">
        <v>162</v>
      </c>
      <c r="M429" s="138"/>
      <c r="N429" s="138"/>
      <c r="O429" s="172"/>
    </row>
    <row r="430" spans="1:15" hidden="1">
      <c r="A430" s="158"/>
      <c r="B430" s="183"/>
      <c r="C430" s="137"/>
      <c r="D430" s="137"/>
      <c r="E430" s="67">
        <v>0</v>
      </c>
      <c r="F430" s="67">
        <v>0</v>
      </c>
      <c r="G430" s="67">
        <v>0</v>
      </c>
      <c r="H430" s="67">
        <v>0</v>
      </c>
      <c r="I430" s="67">
        <v>0</v>
      </c>
      <c r="J430" s="67">
        <v>0</v>
      </c>
      <c r="K430" s="67">
        <v>0</v>
      </c>
      <c r="L430" s="67">
        <v>0</v>
      </c>
      <c r="M430" s="67">
        <v>0</v>
      </c>
      <c r="N430" s="67">
        <v>0</v>
      </c>
      <c r="O430" s="173"/>
    </row>
    <row r="431" spans="1:15">
      <c r="A431" s="137" t="s">
        <v>433</v>
      </c>
      <c r="B431" s="141" t="s">
        <v>187</v>
      </c>
      <c r="C431" s="159"/>
      <c r="D431" s="24" t="s">
        <v>20</v>
      </c>
      <c r="E431" s="72">
        <f>E432+E433+E434+E435</f>
        <v>6487.473</v>
      </c>
      <c r="F431" s="72">
        <f t="shared" ref="F431" si="250">F432+F433+F434+F435</f>
        <v>3053.4900000000002</v>
      </c>
      <c r="G431" s="72">
        <f t="shared" ref="G431" si="251">G432+G433+G434+G435</f>
        <v>433.98299999999995</v>
      </c>
      <c r="H431" s="142">
        <f>H432+H433+H434+H435</f>
        <v>1000</v>
      </c>
      <c r="I431" s="142"/>
      <c r="J431" s="142"/>
      <c r="K431" s="142"/>
      <c r="L431" s="142"/>
      <c r="M431" s="72">
        <f>M432+M433+M434+M435</f>
        <v>1000</v>
      </c>
      <c r="N431" s="72">
        <f t="shared" ref="N431" si="252">N432+N433+N434+N435</f>
        <v>1000</v>
      </c>
      <c r="O431" s="138"/>
    </row>
    <row r="432" spans="1:15" ht="22.5">
      <c r="A432" s="137"/>
      <c r="B432" s="141"/>
      <c r="C432" s="159"/>
      <c r="D432" s="24" t="s">
        <v>26</v>
      </c>
      <c r="E432" s="72">
        <f>F432+G432+H432+M432+N432</f>
        <v>2775.9</v>
      </c>
      <c r="F432" s="72">
        <f>F437</f>
        <v>2775.9</v>
      </c>
      <c r="G432" s="72">
        <f>G437</f>
        <v>0</v>
      </c>
      <c r="H432" s="142">
        <f>H437</f>
        <v>0</v>
      </c>
      <c r="I432" s="142"/>
      <c r="J432" s="142"/>
      <c r="K432" s="142"/>
      <c r="L432" s="142"/>
      <c r="M432" s="72">
        <f>M437</f>
        <v>0</v>
      </c>
      <c r="N432" s="72">
        <f>N437</f>
        <v>0</v>
      </c>
      <c r="O432" s="138"/>
    </row>
    <row r="433" spans="1:15" ht="33.75">
      <c r="A433" s="137"/>
      <c r="B433" s="141"/>
      <c r="C433" s="159"/>
      <c r="D433" s="24" t="s">
        <v>1</v>
      </c>
      <c r="E433" s="72">
        <f t="shared" ref="E433:E435" si="253">F433+G433+H433+M433+N433</f>
        <v>0</v>
      </c>
      <c r="F433" s="72">
        <f t="shared" ref="F433:H433" si="254">F438</f>
        <v>0</v>
      </c>
      <c r="G433" s="72">
        <f t="shared" si="254"/>
        <v>0</v>
      </c>
      <c r="H433" s="142">
        <f t="shared" si="254"/>
        <v>0</v>
      </c>
      <c r="I433" s="142"/>
      <c r="J433" s="142"/>
      <c r="K433" s="142"/>
      <c r="L433" s="142"/>
      <c r="M433" s="72">
        <f t="shared" ref="M433:N433" si="255">M438</f>
        <v>0</v>
      </c>
      <c r="N433" s="72">
        <f t="shared" si="255"/>
        <v>0</v>
      </c>
      <c r="O433" s="138"/>
    </row>
    <row r="434" spans="1:15" ht="33.75">
      <c r="A434" s="137"/>
      <c r="B434" s="141"/>
      <c r="C434" s="159"/>
      <c r="D434" s="24" t="s">
        <v>21</v>
      </c>
      <c r="E434" s="72">
        <f t="shared" si="253"/>
        <v>3711.5729999999999</v>
      </c>
      <c r="F434" s="72">
        <f t="shared" ref="F434:H434" si="256">F439</f>
        <v>277.58999999999997</v>
      </c>
      <c r="G434" s="72">
        <f t="shared" si="256"/>
        <v>433.98299999999995</v>
      </c>
      <c r="H434" s="142">
        <f t="shared" si="256"/>
        <v>1000</v>
      </c>
      <c r="I434" s="142"/>
      <c r="J434" s="142"/>
      <c r="K434" s="142"/>
      <c r="L434" s="142"/>
      <c r="M434" s="72">
        <f t="shared" ref="M434:N434" si="257">M439</f>
        <v>1000</v>
      </c>
      <c r="N434" s="72">
        <f t="shared" si="257"/>
        <v>1000</v>
      </c>
      <c r="O434" s="138"/>
    </row>
    <row r="435" spans="1:15" ht="22.5">
      <c r="A435" s="137"/>
      <c r="B435" s="141"/>
      <c r="C435" s="159"/>
      <c r="D435" s="24" t="s">
        <v>2</v>
      </c>
      <c r="E435" s="72">
        <f t="shared" si="253"/>
        <v>0</v>
      </c>
      <c r="F435" s="72">
        <f t="shared" ref="F435:H435" si="258">F440</f>
        <v>0</v>
      </c>
      <c r="G435" s="72">
        <f t="shared" si="258"/>
        <v>0</v>
      </c>
      <c r="H435" s="142">
        <f t="shared" si="258"/>
        <v>0</v>
      </c>
      <c r="I435" s="142"/>
      <c r="J435" s="142"/>
      <c r="K435" s="142"/>
      <c r="L435" s="142"/>
      <c r="M435" s="72">
        <f t="shared" ref="M435:N435" si="259">M440</f>
        <v>0</v>
      </c>
      <c r="N435" s="72">
        <f t="shared" si="259"/>
        <v>0</v>
      </c>
      <c r="O435" s="138"/>
    </row>
    <row r="436" spans="1:15">
      <c r="A436" s="151" t="s">
        <v>539</v>
      </c>
      <c r="B436" s="141" t="s">
        <v>188</v>
      </c>
      <c r="C436" s="159"/>
      <c r="D436" s="24" t="s">
        <v>20</v>
      </c>
      <c r="E436" s="72">
        <f>E437+E438+E439+E440</f>
        <v>6487.473</v>
      </c>
      <c r="F436" s="72">
        <f t="shared" ref="F436" si="260">F437+F438+F439+F440</f>
        <v>3053.4900000000002</v>
      </c>
      <c r="G436" s="72">
        <f t="shared" ref="G436" si="261">G437+G438+G439+G440</f>
        <v>433.98299999999995</v>
      </c>
      <c r="H436" s="142">
        <f>H437+H438+H439+H440</f>
        <v>1000</v>
      </c>
      <c r="I436" s="142"/>
      <c r="J436" s="142"/>
      <c r="K436" s="142"/>
      <c r="L436" s="142"/>
      <c r="M436" s="72">
        <f>M437+M438+M439+M440</f>
        <v>1000</v>
      </c>
      <c r="N436" s="72">
        <f t="shared" ref="N436" si="262">N437+N438+N439+N440</f>
        <v>1000</v>
      </c>
      <c r="O436" s="171" t="s">
        <v>411</v>
      </c>
    </row>
    <row r="437" spans="1:15" ht="22.5">
      <c r="A437" s="152"/>
      <c r="B437" s="141"/>
      <c r="C437" s="159"/>
      <c r="D437" s="24" t="s">
        <v>26</v>
      </c>
      <c r="E437" s="72">
        <f>F437+G437+H437+M437+N437</f>
        <v>2775.9</v>
      </c>
      <c r="F437" s="72">
        <v>2775.9</v>
      </c>
      <c r="G437" s="72">
        <v>0</v>
      </c>
      <c r="H437" s="142">
        <v>0</v>
      </c>
      <c r="I437" s="142"/>
      <c r="J437" s="142"/>
      <c r="K437" s="142"/>
      <c r="L437" s="142"/>
      <c r="M437" s="72">
        <v>0</v>
      </c>
      <c r="N437" s="72">
        <v>0</v>
      </c>
      <c r="O437" s="172"/>
    </row>
    <row r="438" spans="1:15" ht="33.75">
      <c r="A438" s="152"/>
      <c r="B438" s="141"/>
      <c r="C438" s="159"/>
      <c r="D438" s="24" t="s">
        <v>1</v>
      </c>
      <c r="E438" s="72">
        <f t="shared" ref="E438:E440" si="263">F438+G438+H438+M438+N438</f>
        <v>0</v>
      </c>
      <c r="F438" s="72">
        <v>0</v>
      </c>
      <c r="G438" s="72">
        <v>0</v>
      </c>
      <c r="H438" s="142">
        <v>0</v>
      </c>
      <c r="I438" s="142"/>
      <c r="J438" s="142"/>
      <c r="K438" s="142"/>
      <c r="L438" s="142"/>
      <c r="M438" s="72">
        <v>0</v>
      </c>
      <c r="N438" s="72">
        <v>0</v>
      </c>
      <c r="O438" s="172"/>
    </row>
    <row r="439" spans="1:15" ht="33.75">
      <c r="A439" s="152"/>
      <c r="B439" s="141"/>
      <c r="C439" s="159"/>
      <c r="D439" s="24" t="s">
        <v>21</v>
      </c>
      <c r="E439" s="72">
        <f t="shared" si="263"/>
        <v>3711.5729999999999</v>
      </c>
      <c r="F439" s="72">
        <v>277.58999999999997</v>
      </c>
      <c r="G439" s="72">
        <f>1000-566.017</f>
        <v>433.98299999999995</v>
      </c>
      <c r="H439" s="143">
        <v>1000</v>
      </c>
      <c r="I439" s="142"/>
      <c r="J439" s="142"/>
      <c r="K439" s="142"/>
      <c r="L439" s="142"/>
      <c r="M439" s="72">
        <v>1000</v>
      </c>
      <c r="N439" s="72">
        <v>1000</v>
      </c>
      <c r="O439" s="172"/>
    </row>
    <row r="440" spans="1:15" ht="22.5">
      <c r="A440" s="152"/>
      <c r="B440" s="141"/>
      <c r="C440" s="159"/>
      <c r="D440" s="24" t="s">
        <v>2</v>
      </c>
      <c r="E440" s="72">
        <f t="shared" si="263"/>
        <v>0</v>
      </c>
      <c r="F440" s="72">
        <v>0</v>
      </c>
      <c r="G440" s="72">
        <v>0</v>
      </c>
      <c r="H440" s="142">
        <v>0</v>
      </c>
      <c r="I440" s="142"/>
      <c r="J440" s="142"/>
      <c r="K440" s="142"/>
      <c r="L440" s="142"/>
      <c r="M440" s="72">
        <v>0</v>
      </c>
      <c r="N440" s="72">
        <v>0</v>
      </c>
      <c r="O440" s="172"/>
    </row>
    <row r="441" spans="1:15" ht="15" customHeight="1">
      <c r="A441" s="152"/>
      <c r="B441" s="183" t="s">
        <v>410</v>
      </c>
      <c r="C441" s="137"/>
      <c r="D441" s="137"/>
      <c r="E441" s="138" t="s">
        <v>63</v>
      </c>
      <c r="F441" s="138" t="s">
        <v>64</v>
      </c>
      <c r="G441" s="138" t="s">
        <v>212</v>
      </c>
      <c r="H441" s="138" t="s">
        <v>3</v>
      </c>
      <c r="I441" s="140" t="s">
        <v>163</v>
      </c>
      <c r="J441" s="140"/>
      <c r="K441" s="140"/>
      <c r="L441" s="140"/>
      <c r="M441" s="138" t="s">
        <v>65</v>
      </c>
      <c r="N441" s="138" t="s">
        <v>66</v>
      </c>
      <c r="O441" s="172"/>
    </row>
    <row r="442" spans="1:15" ht="22.5">
      <c r="A442" s="152"/>
      <c r="B442" s="183"/>
      <c r="C442" s="137"/>
      <c r="D442" s="137"/>
      <c r="E442" s="138"/>
      <c r="F442" s="138"/>
      <c r="G442" s="138"/>
      <c r="H442" s="138"/>
      <c r="I442" s="30" t="s">
        <v>159</v>
      </c>
      <c r="J442" s="30" t="s">
        <v>160</v>
      </c>
      <c r="K442" s="30" t="s">
        <v>161</v>
      </c>
      <c r="L442" s="30" t="s">
        <v>162</v>
      </c>
      <c r="M442" s="138"/>
      <c r="N442" s="138"/>
      <c r="O442" s="172"/>
    </row>
    <row r="443" spans="1:15" ht="43.5" customHeight="1">
      <c r="A443" s="153"/>
      <c r="B443" s="183"/>
      <c r="C443" s="137"/>
      <c r="D443" s="137"/>
      <c r="E443" s="21">
        <v>1</v>
      </c>
      <c r="F443" s="31">
        <v>1</v>
      </c>
      <c r="G443" s="21">
        <v>1</v>
      </c>
      <c r="H443" s="21">
        <v>1</v>
      </c>
      <c r="I443" s="21">
        <v>1</v>
      </c>
      <c r="J443" s="21" t="s">
        <v>428</v>
      </c>
      <c r="K443" s="21" t="s">
        <v>428</v>
      </c>
      <c r="L443" s="21">
        <v>1</v>
      </c>
      <c r="M443" s="21">
        <v>1</v>
      </c>
      <c r="N443" s="21">
        <v>1</v>
      </c>
      <c r="O443" s="173"/>
    </row>
    <row r="444" spans="1:15">
      <c r="A444" s="151" t="s">
        <v>434</v>
      </c>
      <c r="B444" s="160" t="s">
        <v>207</v>
      </c>
      <c r="C444" s="151"/>
      <c r="D444" s="24" t="s">
        <v>20</v>
      </c>
      <c r="E444" s="72">
        <f>E445+E446+E447+E448</f>
        <v>8436.4</v>
      </c>
      <c r="F444" s="72">
        <f t="shared" ref="F444" si="264">F445+F446+F447+F448</f>
        <v>4248.3999999999996</v>
      </c>
      <c r="G444" s="72">
        <f t="shared" ref="G444" si="265">G445+G446+G447+G448</f>
        <v>4188</v>
      </c>
      <c r="H444" s="142">
        <f>H445+H446+H447+H448</f>
        <v>0</v>
      </c>
      <c r="I444" s="142"/>
      <c r="J444" s="142"/>
      <c r="K444" s="142"/>
      <c r="L444" s="142"/>
      <c r="M444" s="72">
        <f>M445+M446+M447+M448</f>
        <v>0</v>
      </c>
      <c r="N444" s="72">
        <f t="shared" ref="N444" si="266">N445+N446+N447+N448</f>
        <v>0</v>
      </c>
      <c r="O444" s="171"/>
    </row>
    <row r="445" spans="1:15" ht="22.5">
      <c r="A445" s="152"/>
      <c r="B445" s="161"/>
      <c r="C445" s="152"/>
      <c r="D445" s="24" t="s">
        <v>26</v>
      </c>
      <c r="E445" s="72">
        <f>F445+G445+H445+M445+N445</f>
        <v>2109.1</v>
      </c>
      <c r="F445" s="72">
        <f>F450</f>
        <v>1062.0999999999999</v>
      </c>
      <c r="G445" s="72">
        <f>G450</f>
        <v>1047</v>
      </c>
      <c r="H445" s="193">
        <f>H450</f>
        <v>0</v>
      </c>
      <c r="I445" s="194"/>
      <c r="J445" s="194"/>
      <c r="K445" s="194"/>
      <c r="L445" s="195"/>
      <c r="M445" s="72">
        <f>M450</f>
        <v>0</v>
      </c>
      <c r="N445" s="72">
        <f>N450</f>
        <v>0</v>
      </c>
      <c r="O445" s="172"/>
    </row>
    <row r="446" spans="1:15" ht="23.25" customHeight="1">
      <c r="A446" s="152"/>
      <c r="B446" s="161"/>
      <c r="C446" s="152"/>
      <c r="D446" s="24" t="s">
        <v>1</v>
      </c>
      <c r="E446" s="72">
        <f t="shared" ref="E446:E448" si="267">F446+G446+H446+M446+N446</f>
        <v>6327.3</v>
      </c>
      <c r="F446" s="72">
        <f t="shared" ref="F446:H446" si="268">F451</f>
        <v>3186.3</v>
      </c>
      <c r="G446" s="72">
        <f t="shared" si="268"/>
        <v>3141</v>
      </c>
      <c r="H446" s="193">
        <f t="shared" si="268"/>
        <v>0</v>
      </c>
      <c r="I446" s="194"/>
      <c r="J446" s="194"/>
      <c r="K446" s="194"/>
      <c r="L446" s="195"/>
      <c r="M446" s="72">
        <f t="shared" ref="M446:N446" si="269">M451</f>
        <v>0</v>
      </c>
      <c r="N446" s="72">
        <f t="shared" si="269"/>
        <v>0</v>
      </c>
      <c r="O446" s="172"/>
    </row>
    <row r="447" spans="1:15" ht="33.75">
      <c r="A447" s="152"/>
      <c r="B447" s="161"/>
      <c r="C447" s="152"/>
      <c r="D447" s="24" t="s">
        <v>21</v>
      </c>
      <c r="E447" s="72">
        <f t="shared" si="267"/>
        <v>0</v>
      </c>
      <c r="F447" s="72">
        <f t="shared" ref="F447:H447" si="270">F452</f>
        <v>0</v>
      </c>
      <c r="G447" s="72">
        <f t="shared" si="270"/>
        <v>0</v>
      </c>
      <c r="H447" s="193">
        <f t="shared" si="270"/>
        <v>0</v>
      </c>
      <c r="I447" s="194"/>
      <c r="J447" s="194"/>
      <c r="K447" s="194"/>
      <c r="L447" s="195"/>
      <c r="M447" s="72">
        <f t="shared" ref="M447:N447" si="271">M452</f>
        <v>0</v>
      </c>
      <c r="N447" s="72">
        <f t="shared" si="271"/>
        <v>0</v>
      </c>
      <c r="O447" s="172"/>
    </row>
    <row r="448" spans="1:15" ht="22.5">
      <c r="A448" s="153"/>
      <c r="B448" s="162"/>
      <c r="C448" s="153"/>
      <c r="D448" s="24" t="s">
        <v>2</v>
      </c>
      <c r="E448" s="72">
        <f t="shared" si="267"/>
        <v>0</v>
      </c>
      <c r="F448" s="72">
        <f t="shared" ref="F448:H448" si="272">F453</f>
        <v>0</v>
      </c>
      <c r="G448" s="72">
        <f t="shared" si="272"/>
        <v>0</v>
      </c>
      <c r="H448" s="193">
        <f t="shared" si="272"/>
        <v>0</v>
      </c>
      <c r="I448" s="194"/>
      <c r="J448" s="194"/>
      <c r="K448" s="194"/>
      <c r="L448" s="195"/>
      <c r="M448" s="72">
        <f t="shared" ref="M448:N448" si="273">M453</f>
        <v>0</v>
      </c>
      <c r="N448" s="72">
        <f t="shared" si="273"/>
        <v>0</v>
      </c>
      <c r="O448" s="173"/>
    </row>
    <row r="449" spans="1:15">
      <c r="A449" s="151" t="s">
        <v>540</v>
      </c>
      <c r="B449" s="160" t="s">
        <v>139</v>
      </c>
      <c r="C449" s="151"/>
      <c r="D449" s="24" t="s">
        <v>20</v>
      </c>
      <c r="E449" s="72">
        <f>E450+E451+E452+E453</f>
        <v>8436.4</v>
      </c>
      <c r="F449" s="72">
        <f t="shared" ref="F449" si="274">F450+F451+F452+F453</f>
        <v>4248.3999999999996</v>
      </c>
      <c r="G449" s="72">
        <f t="shared" ref="G449" si="275">G450+G451+G452+G453</f>
        <v>4188</v>
      </c>
      <c r="H449" s="142">
        <f>H450+H451+H452+H453</f>
        <v>0</v>
      </c>
      <c r="I449" s="142"/>
      <c r="J449" s="142"/>
      <c r="K449" s="142"/>
      <c r="L449" s="142"/>
      <c r="M449" s="72">
        <f>M450+M451+M452+M453</f>
        <v>0</v>
      </c>
      <c r="N449" s="72">
        <f t="shared" ref="N449" si="276">N450+N451+N452+N453</f>
        <v>0</v>
      </c>
      <c r="O449" s="171" t="s">
        <v>411</v>
      </c>
    </row>
    <row r="450" spans="1:15" ht="45" customHeight="1">
      <c r="A450" s="152"/>
      <c r="B450" s="161"/>
      <c r="C450" s="152"/>
      <c r="D450" s="24" t="s">
        <v>26</v>
      </c>
      <c r="E450" s="72">
        <f>F450+G450+H450+M450+N450</f>
        <v>2109.1</v>
      </c>
      <c r="F450" s="72">
        <v>1062.0999999999999</v>
      </c>
      <c r="G450" s="72">
        <v>1047</v>
      </c>
      <c r="H450" s="193">
        <v>0</v>
      </c>
      <c r="I450" s="194"/>
      <c r="J450" s="194"/>
      <c r="K450" s="194"/>
      <c r="L450" s="195"/>
      <c r="M450" s="72">
        <v>0</v>
      </c>
      <c r="N450" s="72">
        <v>0</v>
      </c>
      <c r="O450" s="172"/>
    </row>
    <row r="451" spans="1:15" ht="37.5" customHeight="1">
      <c r="A451" s="152"/>
      <c r="B451" s="161"/>
      <c r="C451" s="152"/>
      <c r="D451" s="24" t="s">
        <v>1</v>
      </c>
      <c r="E451" s="72">
        <f t="shared" ref="E451:E453" si="277">F451+G451+H451+M451+N451</f>
        <v>6327.3</v>
      </c>
      <c r="F451" s="72">
        <v>3186.3</v>
      </c>
      <c r="G451" s="72">
        <v>3141</v>
      </c>
      <c r="H451" s="193">
        <v>0</v>
      </c>
      <c r="I451" s="194"/>
      <c r="J451" s="194"/>
      <c r="K451" s="194"/>
      <c r="L451" s="195"/>
      <c r="M451" s="72">
        <v>0</v>
      </c>
      <c r="N451" s="72">
        <v>0</v>
      </c>
      <c r="O451" s="172"/>
    </row>
    <row r="452" spans="1:15" ht="43.5" customHeight="1">
      <c r="A452" s="152"/>
      <c r="B452" s="161"/>
      <c r="C452" s="152"/>
      <c r="D452" s="24" t="s">
        <v>21</v>
      </c>
      <c r="E452" s="72">
        <f t="shared" si="277"/>
        <v>0</v>
      </c>
      <c r="F452" s="72">
        <v>0</v>
      </c>
      <c r="G452" s="72">
        <v>0</v>
      </c>
      <c r="H452" s="193">
        <v>0</v>
      </c>
      <c r="I452" s="194"/>
      <c r="J452" s="194"/>
      <c r="K452" s="194"/>
      <c r="L452" s="195"/>
      <c r="M452" s="72">
        <v>0</v>
      </c>
      <c r="N452" s="72">
        <v>0</v>
      </c>
      <c r="O452" s="172"/>
    </row>
    <row r="453" spans="1:15" ht="45.75" customHeight="1">
      <c r="A453" s="152"/>
      <c r="B453" s="162"/>
      <c r="C453" s="152"/>
      <c r="D453" s="24" t="s">
        <v>2</v>
      </c>
      <c r="E453" s="72">
        <f t="shared" si="277"/>
        <v>0</v>
      </c>
      <c r="F453" s="72">
        <v>0</v>
      </c>
      <c r="G453" s="72">
        <v>0</v>
      </c>
      <c r="H453" s="193">
        <v>0</v>
      </c>
      <c r="I453" s="194"/>
      <c r="J453" s="194"/>
      <c r="K453" s="194"/>
      <c r="L453" s="195"/>
      <c r="M453" s="72">
        <v>0</v>
      </c>
      <c r="N453" s="72">
        <v>0</v>
      </c>
      <c r="O453" s="172"/>
    </row>
    <row r="454" spans="1:15" ht="15" customHeight="1">
      <c r="A454" s="152"/>
      <c r="B454" s="183" t="s">
        <v>164</v>
      </c>
      <c r="C454" s="137"/>
      <c r="D454" s="137"/>
      <c r="E454" s="138" t="s">
        <v>63</v>
      </c>
      <c r="F454" s="138" t="s">
        <v>64</v>
      </c>
      <c r="G454" s="138" t="s">
        <v>212</v>
      </c>
      <c r="H454" s="138" t="s">
        <v>3</v>
      </c>
      <c r="I454" s="140" t="s">
        <v>163</v>
      </c>
      <c r="J454" s="140"/>
      <c r="K454" s="140"/>
      <c r="L454" s="140"/>
      <c r="M454" s="138" t="s">
        <v>65</v>
      </c>
      <c r="N454" s="138" t="s">
        <v>66</v>
      </c>
      <c r="O454" s="172"/>
    </row>
    <row r="455" spans="1:15" ht="22.5">
      <c r="A455" s="152"/>
      <c r="B455" s="183"/>
      <c r="C455" s="137"/>
      <c r="D455" s="137"/>
      <c r="E455" s="138"/>
      <c r="F455" s="138"/>
      <c r="G455" s="138"/>
      <c r="H455" s="138"/>
      <c r="I455" s="30" t="s">
        <v>159</v>
      </c>
      <c r="J455" s="30" t="s">
        <v>160</v>
      </c>
      <c r="K455" s="30" t="s">
        <v>161</v>
      </c>
      <c r="L455" s="30" t="s">
        <v>162</v>
      </c>
      <c r="M455" s="138"/>
      <c r="N455" s="138"/>
      <c r="O455" s="172"/>
    </row>
    <row r="456" spans="1:15">
      <c r="A456" s="153"/>
      <c r="B456" s="183"/>
      <c r="C456" s="137"/>
      <c r="D456" s="137"/>
      <c r="E456" s="21">
        <v>10</v>
      </c>
      <c r="F456" s="31">
        <v>10</v>
      </c>
      <c r="G456" s="21">
        <v>10</v>
      </c>
      <c r="H456" s="21" t="s">
        <v>428</v>
      </c>
      <c r="I456" s="102" t="s">
        <v>428</v>
      </c>
      <c r="J456" s="102" t="s">
        <v>428</v>
      </c>
      <c r="K456" s="102" t="s">
        <v>428</v>
      </c>
      <c r="L456" s="102" t="s">
        <v>428</v>
      </c>
      <c r="M456" s="102" t="s">
        <v>428</v>
      </c>
      <c r="N456" s="102" t="s">
        <v>428</v>
      </c>
      <c r="O456" s="173"/>
    </row>
    <row r="457" spans="1:15" hidden="1">
      <c r="A457" s="137" t="s">
        <v>107</v>
      </c>
      <c r="B457" s="141" t="s">
        <v>208</v>
      </c>
      <c r="C457" s="159"/>
      <c r="D457" s="24" t="s">
        <v>20</v>
      </c>
      <c r="E457" s="72">
        <f>E458+E459+E460+E461</f>
        <v>0</v>
      </c>
      <c r="F457" s="72">
        <f t="shared" ref="F457" si="278">F458+F459+F460+F461</f>
        <v>0</v>
      </c>
      <c r="G457" s="72">
        <f t="shared" ref="G457" si="279">G458+G459+G460+G461</f>
        <v>0</v>
      </c>
      <c r="H457" s="142">
        <f>H458+H459+H460+H461</f>
        <v>0</v>
      </c>
      <c r="I457" s="142"/>
      <c r="J457" s="142"/>
      <c r="K457" s="142"/>
      <c r="L457" s="142"/>
      <c r="M457" s="72">
        <f>M458+M459+M460+M461</f>
        <v>0</v>
      </c>
      <c r="N457" s="72">
        <f t="shared" ref="N457" si="280">N458+N459+N460+N461</f>
        <v>0</v>
      </c>
      <c r="O457" s="138"/>
    </row>
    <row r="458" spans="1:15" ht="22.5" hidden="1">
      <c r="A458" s="137"/>
      <c r="B458" s="141"/>
      <c r="C458" s="159"/>
      <c r="D458" s="24" t="s">
        <v>26</v>
      </c>
      <c r="E458" s="72">
        <f>F458+G458+H458+M458+N458</f>
        <v>0</v>
      </c>
      <c r="F458" s="72">
        <f>F463+F471+F479</f>
        <v>0</v>
      </c>
      <c r="G458" s="72">
        <f>G463+G471+G479</f>
        <v>0</v>
      </c>
      <c r="H458" s="142">
        <f>H463+H471+H479</f>
        <v>0</v>
      </c>
      <c r="I458" s="142"/>
      <c r="J458" s="142"/>
      <c r="K458" s="142"/>
      <c r="L458" s="142"/>
      <c r="M458" s="72">
        <f>M463+M471+M479</f>
        <v>0</v>
      </c>
      <c r="N458" s="72">
        <f>N463+N471+N479</f>
        <v>0</v>
      </c>
      <c r="O458" s="138"/>
    </row>
    <row r="459" spans="1:15" ht="33.75" hidden="1">
      <c r="A459" s="137"/>
      <c r="B459" s="141"/>
      <c r="C459" s="159"/>
      <c r="D459" s="24" t="s">
        <v>1</v>
      </c>
      <c r="E459" s="72">
        <f t="shared" ref="E459:E461" si="281">F459+G459+H459+M459+N459</f>
        <v>0</v>
      </c>
      <c r="F459" s="72">
        <f t="shared" ref="F459:H459" si="282">F464+F472+F480</f>
        <v>0</v>
      </c>
      <c r="G459" s="72">
        <f t="shared" si="282"/>
        <v>0</v>
      </c>
      <c r="H459" s="142">
        <f t="shared" si="282"/>
        <v>0</v>
      </c>
      <c r="I459" s="142"/>
      <c r="J459" s="142"/>
      <c r="K459" s="142"/>
      <c r="L459" s="142"/>
      <c r="M459" s="72">
        <f t="shared" ref="M459:N459" si="283">M464+M472+M480</f>
        <v>0</v>
      </c>
      <c r="N459" s="72">
        <f t="shared" si="283"/>
        <v>0</v>
      </c>
      <c r="O459" s="138"/>
    </row>
    <row r="460" spans="1:15" ht="33.75" hidden="1">
      <c r="A460" s="137"/>
      <c r="B460" s="141"/>
      <c r="C460" s="159"/>
      <c r="D460" s="24" t="s">
        <v>21</v>
      </c>
      <c r="E460" s="72">
        <f t="shared" si="281"/>
        <v>0</v>
      </c>
      <c r="F460" s="72">
        <f t="shared" ref="F460:H460" si="284">F465+F473+F481</f>
        <v>0</v>
      </c>
      <c r="G460" s="72">
        <f t="shared" si="284"/>
        <v>0</v>
      </c>
      <c r="H460" s="142">
        <f t="shared" si="284"/>
        <v>0</v>
      </c>
      <c r="I460" s="142"/>
      <c r="J460" s="142"/>
      <c r="K460" s="142"/>
      <c r="L460" s="142"/>
      <c r="M460" s="72">
        <f t="shared" ref="M460:N460" si="285">M465+M473+M481</f>
        <v>0</v>
      </c>
      <c r="N460" s="72">
        <f t="shared" si="285"/>
        <v>0</v>
      </c>
      <c r="O460" s="138"/>
    </row>
    <row r="461" spans="1:15" ht="22.5" hidden="1">
      <c r="A461" s="137"/>
      <c r="B461" s="141"/>
      <c r="C461" s="159"/>
      <c r="D461" s="24" t="s">
        <v>2</v>
      </c>
      <c r="E461" s="72">
        <f t="shared" si="281"/>
        <v>0</v>
      </c>
      <c r="F461" s="72">
        <f t="shared" ref="F461:H461" si="286">F466+F474+F482</f>
        <v>0</v>
      </c>
      <c r="G461" s="72">
        <f t="shared" si="286"/>
        <v>0</v>
      </c>
      <c r="H461" s="142">
        <f t="shared" si="286"/>
        <v>0</v>
      </c>
      <c r="I461" s="142"/>
      <c r="J461" s="142"/>
      <c r="K461" s="142"/>
      <c r="L461" s="142"/>
      <c r="M461" s="72">
        <f t="shared" ref="M461:N461" si="287">M466+M474+M482</f>
        <v>0</v>
      </c>
      <c r="N461" s="72">
        <f t="shared" si="287"/>
        <v>0</v>
      </c>
      <c r="O461" s="138"/>
    </row>
    <row r="462" spans="1:15" ht="15" hidden="1" customHeight="1">
      <c r="A462" s="137" t="s">
        <v>136</v>
      </c>
      <c r="B462" s="141" t="s">
        <v>155</v>
      </c>
      <c r="C462" s="163"/>
      <c r="D462" s="24" t="s">
        <v>20</v>
      </c>
      <c r="E462" s="72">
        <f>E463+E464+E465+E466</f>
        <v>0</v>
      </c>
      <c r="F462" s="72">
        <f t="shared" ref="F462" si="288">F463+F464+F465+F466</f>
        <v>0</v>
      </c>
      <c r="G462" s="72">
        <f t="shared" ref="G462" si="289">G463+G464+G465+G466</f>
        <v>0</v>
      </c>
      <c r="H462" s="142">
        <f>H463+H464+H465+H466</f>
        <v>0</v>
      </c>
      <c r="I462" s="142"/>
      <c r="J462" s="142"/>
      <c r="K462" s="142"/>
      <c r="L462" s="142"/>
      <c r="M462" s="72">
        <f>M463+M464+M465+M466</f>
        <v>0</v>
      </c>
      <c r="N462" s="72">
        <f t="shared" ref="N462" si="290">N463+N464+N465+N466</f>
        <v>0</v>
      </c>
      <c r="O462" s="171" t="s">
        <v>411</v>
      </c>
    </row>
    <row r="463" spans="1:15" ht="22.5" hidden="1">
      <c r="A463" s="137"/>
      <c r="B463" s="141"/>
      <c r="C463" s="163"/>
      <c r="D463" s="24" t="s">
        <v>26</v>
      </c>
      <c r="E463" s="72">
        <f>F463+G463+H463+M463+N463</f>
        <v>0</v>
      </c>
      <c r="F463" s="72">
        <v>0</v>
      </c>
      <c r="G463" s="72">
        <v>0</v>
      </c>
      <c r="H463" s="142">
        <v>0</v>
      </c>
      <c r="I463" s="142"/>
      <c r="J463" s="142"/>
      <c r="K463" s="142"/>
      <c r="L463" s="142"/>
      <c r="M463" s="72">
        <v>0</v>
      </c>
      <c r="N463" s="72">
        <v>0</v>
      </c>
      <c r="O463" s="172"/>
    </row>
    <row r="464" spans="1:15" ht="33.75" hidden="1">
      <c r="A464" s="137"/>
      <c r="B464" s="141"/>
      <c r="C464" s="163"/>
      <c r="D464" s="24" t="s">
        <v>1</v>
      </c>
      <c r="E464" s="72">
        <f t="shared" ref="E464:E466" si="291">F464+G464+H464+M464+N464</f>
        <v>0</v>
      </c>
      <c r="F464" s="72">
        <v>0</v>
      </c>
      <c r="G464" s="72">
        <v>0</v>
      </c>
      <c r="H464" s="142">
        <v>0</v>
      </c>
      <c r="I464" s="142"/>
      <c r="J464" s="142"/>
      <c r="K464" s="142"/>
      <c r="L464" s="142"/>
      <c r="M464" s="72">
        <v>0</v>
      </c>
      <c r="N464" s="72">
        <v>0</v>
      </c>
      <c r="O464" s="172"/>
    </row>
    <row r="465" spans="1:15" ht="33.75" hidden="1">
      <c r="A465" s="137"/>
      <c r="B465" s="141"/>
      <c r="C465" s="163"/>
      <c r="D465" s="24" t="s">
        <v>21</v>
      </c>
      <c r="E465" s="72">
        <f t="shared" si="291"/>
        <v>0</v>
      </c>
      <c r="F465" s="72">
        <v>0</v>
      </c>
      <c r="G465" s="72">
        <v>0</v>
      </c>
      <c r="H465" s="142">
        <v>0</v>
      </c>
      <c r="I465" s="142"/>
      <c r="J465" s="142"/>
      <c r="K465" s="142"/>
      <c r="L465" s="142"/>
      <c r="M465" s="72">
        <v>0</v>
      </c>
      <c r="N465" s="72">
        <v>0</v>
      </c>
      <c r="O465" s="172"/>
    </row>
    <row r="466" spans="1:15" ht="23.25" hidden="1" customHeight="1">
      <c r="A466" s="137"/>
      <c r="B466" s="141"/>
      <c r="C466" s="163"/>
      <c r="D466" s="24" t="s">
        <v>2</v>
      </c>
      <c r="E466" s="72">
        <f t="shared" si="291"/>
        <v>0</v>
      </c>
      <c r="F466" s="72">
        <v>0</v>
      </c>
      <c r="G466" s="72">
        <v>0</v>
      </c>
      <c r="H466" s="142">
        <v>0</v>
      </c>
      <c r="I466" s="142"/>
      <c r="J466" s="142"/>
      <c r="K466" s="142"/>
      <c r="L466" s="142"/>
      <c r="M466" s="72">
        <v>0</v>
      </c>
      <c r="N466" s="72">
        <v>0</v>
      </c>
      <c r="O466" s="172"/>
    </row>
    <row r="467" spans="1:15" ht="15" hidden="1" customHeight="1">
      <c r="A467" s="137"/>
      <c r="B467" s="183" t="s">
        <v>122</v>
      </c>
      <c r="C467" s="137"/>
      <c r="D467" s="137"/>
      <c r="E467" s="138" t="s">
        <v>63</v>
      </c>
      <c r="F467" s="138" t="s">
        <v>64</v>
      </c>
      <c r="G467" s="138" t="s">
        <v>212</v>
      </c>
      <c r="H467" s="138" t="s">
        <v>3</v>
      </c>
      <c r="I467" s="140" t="s">
        <v>163</v>
      </c>
      <c r="J467" s="140"/>
      <c r="K467" s="140"/>
      <c r="L467" s="140"/>
      <c r="M467" s="138" t="s">
        <v>65</v>
      </c>
      <c r="N467" s="138" t="s">
        <v>66</v>
      </c>
      <c r="O467" s="172"/>
    </row>
    <row r="468" spans="1:15" ht="22.5" hidden="1">
      <c r="A468" s="137"/>
      <c r="B468" s="183"/>
      <c r="C468" s="137"/>
      <c r="D468" s="137"/>
      <c r="E468" s="138"/>
      <c r="F468" s="138"/>
      <c r="G468" s="138"/>
      <c r="H468" s="138"/>
      <c r="I468" s="30" t="s">
        <v>159</v>
      </c>
      <c r="J468" s="30" t="s">
        <v>160</v>
      </c>
      <c r="K468" s="30" t="s">
        <v>161</v>
      </c>
      <c r="L468" s="30" t="s">
        <v>162</v>
      </c>
      <c r="M468" s="138"/>
      <c r="N468" s="138"/>
      <c r="O468" s="172"/>
    </row>
    <row r="469" spans="1:15" ht="31.5" hidden="1" customHeight="1">
      <c r="A469" s="137"/>
      <c r="B469" s="183"/>
      <c r="C469" s="137"/>
      <c r="D469" s="137"/>
      <c r="E469" s="21">
        <v>0</v>
      </c>
      <c r="F469" s="31">
        <v>0</v>
      </c>
      <c r="G469" s="21">
        <v>0</v>
      </c>
      <c r="H469" s="21">
        <v>0</v>
      </c>
      <c r="I469" s="21">
        <v>0</v>
      </c>
      <c r="J469" s="21">
        <v>0</v>
      </c>
      <c r="K469" s="21">
        <v>0</v>
      </c>
      <c r="L469" s="21">
        <v>0</v>
      </c>
      <c r="M469" s="21">
        <v>0</v>
      </c>
      <c r="N469" s="21">
        <v>0</v>
      </c>
      <c r="O469" s="173"/>
    </row>
    <row r="470" spans="1:15" ht="23.25" hidden="1" customHeight="1">
      <c r="A470" s="137" t="s">
        <v>189</v>
      </c>
      <c r="B470" s="141" t="s">
        <v>39</v>
      </c>
      <c r="C470" s="140"/>
      <c r="D470" s="24" t="s">
        <v>20</v>
      </c>
      <c r="E470" s="72">
        <f>E471+E472+E473+E474</f>
        <v>0</v>
      </c>
      <c r="F470" s="72">
        <f t="shared" ref="F470" si="292">F471+F472+F473+F474</f>
        <v>0</v>
      </c>
      <c r="G470" s="72">
        <f t="shared" ref="G470" si="293">G471+G472+G473+G474</f>
        <v>0</v>
      </c>
      <c r="H470" s="142">
        <f>H471+H472+H473+H474</f>
        <v>0</v>
      </c>
      <c r="I470" s="142"/>
      <c r="J470" s="142"/>
      <c r="K470" s="142"/>
      <c r="L470" s="142"/>
      <c r="M470" s="72">
        <f>M471+M472+M473+M474</f>
        <v>0</v>
      </c>
      <c r="N470" s="72">
        <f t="shared" ref="N470" si="294">N471+N472+N473+N474</f>
        <v>0</v>
      </c>
      <c r="O470" s="171" t="s">
        <v>411</v>
      </c>
    </row>
    <row r="471" spans="1:15" ht="22.5" hidden="1">
      <c r="A471" s="137"/>
      <c r="B471" s="141"/>
      <c r="C471" s="140"/>
      <c r="D471" s="24" t="s">
        <v>26</v>
      </c>
      <c r="E471" s="72">
        <f>F471+G471+H471+M471+N471</f>
        <v>0</v>
      </c>
      <c r="F471" s="72">
        <v>0</v>
      </c>
      <c r="G471" s="72">
        <v>0</v>
      </c>
      <c r="H471" s="142">
        <v>0</v>
      </c>
      <c r="I471" s="142"/>
      <c r="J471" s="142"/>
      <c r="K471" s="142"/>
      <c r="L471" s="142"/>
      <c r="M471" s="72">
        <v>0</v>
      </c>
      <c r="N471" s="72">
        <v>0</v>
      </c>
      <c r="O471" s="172"/>
    </row>
    <row r="472" spans="1:15" ht="33.75" hidden="1">
      <c r="A472" s="137"/>
      <c r="B472" s="141"/>
      <c r="C472" s="140"/>
      <c r="D472" s="24" t="s">
        <v>1</v>
      </c>
      <c r="E472" s="72">
        <f t="shared" ref="E472:E474" si="295">F472+G472+H472+M472+N472</f>
        <v>0</v>
      </c>
      <c r="F472" s="72">
        <v>0</v>
      </c>
      <c r="G472" s="72">
        <v>0</v>
      </c>
      <c r="H472" s="142">
        <v>0</v>
      </c>
      <c r="I472" s="142"/>
      <c r="J472" s="142"/>
      <c r="K472" s="142"/>
      <c r="L472" s="142"/>
      <c r="M472" s="72">
        <v>0</v>
      </c>
      <c r="N472" s="72">
        <v>0</v>
      </c>
      <c r="O472" s="172"/>
    </row>
    <row r="473" spans="1:15" ht="33.75" hidden="1">
      <c r="A473" s="137"/>
      <c r="B473" s="141"/>
      <c r="C473" s="140"/>
      <c r="D473" s="24" t="s">
        <v>21</v>
      </c>
      <c r="E473" s="72">
        <f t="shared" si="295"/>
        <v>0</v>
      </c>
      <c r="F473" s="72">
        <v>0</v>
      </c>
      <c r="G473" s="72">
        <v>0</v>
      </c>
      <c r="H473" s="142">
        <v>0</v>
      </c>
      <c r="I473" s="142"/>
      <c r="J473" s="142"/>
      <c r="K473" s="142"/>
      <c r="L473" s="142"/>
      <c r="M473" s="72">
        <v>0</v>
      </c>
      <c r="N473" s="72">
        <v>0</v>
      </c>
      <c r="O473" s="172"/>
    </row>
    <row r="474" spans="1:15" ht="22.5" hidden="1">
      <c r="A474" s="137"/>
      <c r="B474" s="141"/>
      <c r="C474" s="140"/>
      <c r="D474" s="24" t="s">
        <v>2</v>
      </c>
      <c r="E474" s="72">
        <f t="shared" si="295"/>
        <v>0</v>
      </c>
      <c r="F474" s="72">
        <v>0</v>
      </c>
      <c r="G474" s="72">
        <v>0</v>
      </c>
      <c r="H474" s="142">
        <v>0</v>
      </c>
      <c r="I474" s="142"/>
      <c r="J474" s="142"/>
      <c r="K474" s="142"/>
      <c r="L474" s="142"/>
      <c r="M474" s="72">
        <v>0</v>
      </c>
      <c r="N474" s="72">
        <v>0</v>
      </c>
      <c r="O474" s="172"/>
    </row>
    <row r="475" spans="1:15" ht="15" hidden="1" customHeight="1">
      <c r="A475" s="137"/>
      <c r="B475" s="183" t="s">
        <v>123</v>
      </c>
      <c r="C475" s="137"/>
      <c r="D475" s="137"/>
      <c r="E475" s="138" t="s">
        <v>63</v>
      </c>
      <c r="F475" s="138" t="s">
        <v>64</v>
      </c>
      <c r="G475" s="138" t="s">
        <v>212</v>
      </c>
      <c r="H475" s="138" t="s">
        <v>3</v>
      </c>
      <c r="I475" s="140" t="s">
        <v>163</v>
      </c>
      <c r="J475" s="140"/>
      <c r="K475" s="140"/>
      <c r="L475" s="140"/>
      <c r="M475" s="138" t="s">
        <v>65</v>
      </c>
      <c r="N475" s="138" t="s">
        <v>66</v>
      </c>
      <c r="O475" s="172"/>
    </row>
    <row r="476" spans="1:15" ht="22.5" hidden="1">
      <c r="A476" s="137"/>
      <c r="B476" s="183"/>
      <c r="C476" s="137"/>
      <c r="D476" s="137"/>
      <c r="E476" s="138"/>
      <c r="F476" s="138"/>
      <c r="G476" s="138"/>
      <c r="H476" s="138"/>
      <c r="I476" s="30" t="s">
        <v>159</v>
      </c>
      <c r="J476" s="30" t="s">
        <v>160</v>
      </c>
      <c r="K476" s="30" t="s">
        <v>161</v>
      </c>
      <c r="L476" s="30" t="s">
        <v>162</v>
      </c>
      <c r="M476" s="138"/>
      <c r="N476" s="138"/>
      <c r="O476" s="172"/>
    </row>
    <row r="477" spans="1:15" hidden="1">
      <c r="A477" s="137"/>
      <c r="B477" s="183"/>
      <c r="C477" s="137"/>
      <c r="D477" s="137"/>
      <c r="E477" s="67">
        <v>0</v>
      </c>
      <c r="F477" s="67">
        <v>0</v>
      </c>
      <c r="G477" s="67">
        <v>0</v>
      </c>
      <c r="H477" s="67">
        <v>0</v>
      </c>
      <c r="I477" s="67">
        <v>0</v>
      </c>
      <c r="J477" s="67">
        <v>0</v>
      </c>
      <c r="K477" s="67">
        <v>0</v>
      </c>
      <c r="L477" s="67">
        <v>0</v>
      </c>
      <c r="M477" s="67">
        <v>0</v>
      </c>
      <c r="N477" s="67">
        <v>0</v>
      </c>
      <c r="O477" s="173"/>
    </row>
    <row r="478" spans="1:15" ht="15" hidden="1" customHeight="1">
      <c r="A478" s="137" t="s">
        <v>190</v>
      </c>
      <c r="B478" s="141" t="s">
        <v>36</v>
      </c>
      <c r="C478" s="140"/>
      <c r="D478" s="24" t="s">
        <v>20</v>
      </c>
      <c r="E478" s="72">
        <f>E479+E480+E481+E482</f>
        <v>0</v>
      </c>
      <c r="F478" s="72">
        <f t="shared" ref="F478" si="296">F479+F480+F481+F482</f>
        <v>0</v>
      </c>
      <c r="G478" s="72">
        <f t="shared" ref="G478" si="297">G479+G480+G481+G482</f>
        <v>0</v>
      </c>
      <c r="H478" s="142">
        <f>H479+H480+H481+H482</f>
        <v>0</v>
      </c>
      <c r="I478" s="142"/>
      <c r="J478" s="142"/>
      <c r="K478" s="142"/>
      <c r="L478" s="142"/>
      <c r="M478" s="72">
        <f>M479+M480+M481+M482</f>
        <v>0</v>
      </c>
      <c r="N478" s="72">
        <f t="shared" ref="N478" si="298">N479+N480+N481+N482</f>
        <v>0</v>
      </c>
      <c r="O478" s="171" t="s">
        <v>411</v>
      </c>
    </row>
    <row r="479" spans="1:15" ht="22.5" hidden="1">
      <c r="A479" s="137"/>
      <c r="B479" s="141"/>
      <c r="C479" s="140"/>
      <c r="D479" s="24" t="s">
        <v>26</v>
      </c>
      <c r="E479" s="72">
        <f>F479+G479+H479+M479+N479</f>
        <v>0</v>
      </c>
      <c r="F479" s="72">
        <v>0</v>
      </c>
      <c r="G479" s="72">
        <v>0</v>
      </c>
      <c r="H479" s="142">
        <v>0</v>
      </c>
      <c r="I479" s="142"/>
      <c r="J479" s="142"/>
      <c r="K479" s="142"/>
      <c r="L479" s="142"/>
      <c r="M479" s="72">
        <v>0</v>
      </c>
      <c r="N479" s="72">
        <v>0</v>
      </c>
      <c r="O479" s="172"/>
    </row>
    <row r="480" spans="1:15" ht="33.75" hidden="1">
      <c r="A480" s="137"/>
      <c r="B480" s="141"/>
      <c r="C480" s="140"/>
      <c r="D480" s="24" t="s">
        <v>1</v>
      </c>
      <c r="E480" s="72">
        <f t="shared" ref="E480:E482" si="299">F480+G480+H480+M480+N480</f>
        <v>0</v>
      </c>
      <c r="F480" s="72">
        <v>0</v>
      </c>
      <c r="G480" s="72">
        <v>0</v>
      </c>
      <c r="H480" s="142">
        <v>0</v>
      </c>
      <c r="I480" s="142"/>
      <c r="J480" s="142"/>
      <c r="K480" s="142"/>
      <c r="L480" s="142"/>
      <c r="M480" s="72">
        <v>0</v>
      </c>
      <c r="N480" s="72">
        <v>0</v>
      </c>
      <c r="O480" s="172"/>
    </row>
    <row r="481" spans="1:15" ht="33.75" hidden="1">
      <c r="A481" s="137"/>
      <c r="B481" s="141"/>
      <c r="C481" s="140"/>
      <c r="D481" s="24" t="s">
        <v>21</v>
      </c>
      <c r="E481" s="72">
        <f t="shared" si="299"/>
        <v>0</v>
      </c>
      <c r="F481" s="72">
        <v>0</v>
      </c>
      <c r="G481" s="72">
        <v>0</v>
      </c>
      <c r="H481" s="142">
        <v>0</v>
      </c>
      <c r="I481" s="142"/>
      <c r="J481" s="142"/>
      <c r="K481" s="142"/>
      <c r="L481" s="142"/>
      <c r="M481" s="72">
        <v>0</v>
      </c>
      <c r="N481" s="72">
        <v>0</v>
      </c>
      <c r="O481" s="172"/>
    </row>
    <row r="482" spans="1:15" ht="22.5" hidden="1">
      <c r="A482" s="137"/>
      <c r="B482" s="141"/>
      <c r="C482" s="140"/>
      <c r="D482" s="24" t="s">
        <v>2</v>
      </c>
      <c r="E482" s="72">
        <f t="shared" si="299"/>
        <v>0</v>
      </c>
      <c r="F482" s="72">
        <v>0</v>
      </c>
      <c r="G482" s="72">
        <v>0</v>
      </c>
      <c r="H482" s="142">
        <v>0</v>
      </c>
      <c r="I482" s="142"/>
      <c r="J482" s="142"/>
      <c r="K482" s="142"/>
      <c r="L482" s="142"/>
      <c r="M482" s="72">
        <v>0</v>
      </c>
      <c r="N482" s="72">
        <v>0</v>
      </c>
      <c r="O482" s="172"/>
    </row>
    <row r="483" spans="1:15" ht="15" hidden="1" customHeight="1">
      <c r="A483" s="137"/>
      <c r="B483" s="139" t="s">
        <v>124</v>
      </c>
      <c r="C483" s="137"/>
      <c r="D483" s="137"/>
      <c r="E483" s="138" t="s">
        <v>63</v>
      </c>
      <c r="F483" s="138" t="s">
        <v>64</v>
      </c>
      <c r="G483" s="138" t="s">
        <v>212</v>
      </c>
      <c r="H483" s="138" t="s">
        <v>3</v>
      </c>
      <c r="I483" s="140" t="s">
        <v>163</v>
      </c>
      <c r="J483" s="140"/>
      <c r="K483" s="140"/>
      <c r="L483" s="140"/>
      <c r="M483" s="138" t="s">
        <v>65</v>
      </c>
      <c r="N483" s="138" t="s">
        <v>66</v>
      </c>
      <c r="O483" s="172"/>
    </row>
    <row r="484" spans="1:15" ht="22.5" hidden="1">
      <c r="A484" s="137"/>
      <c r="B484" s="139"/>
      <c r="C484" s="137"/>
      <c r="D484" s="137"/>
      <c r="E484" s="138"/>
      <c r="F484" s="138"/>
      <c r="G484" s="138"/>
      <c r="H484" s="138"/>
      <c r="I484" s="30" t="s">
        <v>159</v>
      </c>
      <c r="J484" s="30" t="s">
        <v>160</v>
      </c>
      <c r="K484" s="30" t="s">
        <v>161</v>
      </c>
      <c r="L484" s="30" t="s">
        <v>162</v>
      </c>
      <c r="M484" s="138"/>
      <c r="N484" s="138"/>
      <c r="O484" s="172"/>
    </row>
    <row r="485" spans="1:15" hidden="1">
      <c r="A485" s="137"/>
      <c r="B485" s="139"/>
      <c r="C485" s="137"/>
      <c r="D485" s="137"/>
      <c r="E485" s="67">
        <v>0</v>
      </c>
      <c r="F485" s="67">
        <v>0</v>
      </c>
      <c r="G485" s="67">
        <v>0</v>
      </c>
      <c r="H485" s="67">
        <v>0</v>
      </c>
      <c r="I485" s="67">
        <v>0</v>
      </c>
      <c r="J485" s="67">
        <v>0</v>
      </c>
      <c r="K485" s="67">
        <v>0</v>
      </c>
      <c r="L485" s="67">
        <v>0</v>
      </c>
      <c r="M485" s="67">
        <v>0</v>
      </c>
      <c r="N485" s="67">
        <v>0</v>
      </c>
      <c r="O485" s="173"/>
    </row>
    <row r="486" spans="1:15" hidden="1">
      <c r="A486" s="137" t="s">
        <v>108</v>
      </c>
      <c r="B486" s="141" t="s">
        <v>75</v>
      </c>
      <c r="C486" s="163"/>
      <c r="D486" s="24" t="s">
        <v>20</v>
      </c>
      <c r="E486" s="72">
        <f>E487+E488+E489+E490</f>
        <v>0</v>
      </c>
      <c r="F486" s="72">
        <f t="shared" ref="F486" si="300">F487+F488+F489+F490</f>
        <v>0</v>
      </c>
      <c r="G486" s="72">
        <f t="shared" ref="G486" si="301">G487+G488+G489+G490</f>
        <v>0</v>
      </c>
      <c r="H486" s="142">
        <f>H487+H488+H489+H490</f>
        <v>0</v>
      </c>
      <c r="I486" s="142"/>
      <c r="J486" s="142"/>
      <c r="K486" s="142"/>
      <c r="L486" s="142"/>
      <c r="M486" s="72">
        <f>M487+M488+M489+M490</f>
        <v>0</v>
      </c>
      <c r="N486" s="72">
        <f t="shared" ref="N486" si="302">N487+N488+N489+N490</f>
        <v>0</v>
      </c>
      <c r="O486" s="138"/>
    </row>
    <row r="487" spans="1:15" ht="22.5" hidden="1">
      <c r="A487" s="137"/>
      <c r="B487" s="141"/>
      <c r="C487" s="163"/>
      <c r="D487" s="24" t="s">
        <v>26</v>
      </c>
      <c r="E487" s="72">
        <f>F487+G487+H487+M487+N487</f>
        <v>0</v>
      </c>
      <c r="F487" s="72">
        <f>F492</f>
        <v>0</v>
      </c>
      <c r="G487" s="72">
        <f>G492</f>
        <v>0</v>
      </c>
      <c r="H487" s="142">
        <f>H492</f>
        <v>0</v>
      </c>
      <c r="I487" s="142"/>
      <c r="J487" s="142"/>
      <c r="K487" s="142"/>
      <c r="L487" s="142"/>
      <c r="M487" s="72">
        <f>M492</f>
        <v>0</v>
      </c>
      <c r="N487" s="72">
        <f>N492</f>
        <v>0</v>
      </c>
      <c r="O487" s="138"/>
    </row>
    <row r="488" spans="1:15" ht="33.75" hidden="1">
      <c r="A488" s="137"/>
      <c r="B488" s="141"/>
      <c r="C488" s="163"/>
      <c r="D488" s="24" t="s">
        <v>1</v>
      </c>
      <c r="E488" s="72">
        <f t="shared" ref="E488:E490" si="303">F488+G488+H488+M488+N488</f>
        <v>0</v>
      </c>
      <c r="F488" s="72">
        <f t="shared" ref="F488:H488" si="304">F493</f>
        <v>0</v>
      </c>
      <c r="G488" s="72">
        <f t="shared" si="304"/>
        <v>0</v>
      </c>
      <c r="H488" s="142">
        <f t="shared" si="304"/>
        <v>0</v>
      </c>
      <c r="I488" s="142"/>
      <c r="J488" s="142"/>
      <c r="K488" s="142"/>
      <c r="L488" s="142"/>
      <c r="M488" s="72">
        <f t="shared" ref="M488:N488" si="305">M493</f>
        <v>0</v>
      </c>
      <c r="N488" s="72">
        <f t="shared" si="305"/>
        <v>0</v>
      </c>
      <c r="O488" s="138"/>
    </row>
    <row r="489" spans="1:15" ht="33.75" hidden="1">
      <c r="A489" s="137"/>
      <c r="B489" s="141"/>
      <c r="C489" s="163"/>
      <c r="D489" s="24" t="s">
        <v>21</v>
      </c>
      <c r="E489" s="72">
        <f t="shared" si="303"/>
        <v>0</v>
      </c>
      <c r="F489" s="72">
        <f t="shared" ref="F489:H489" si="306">F494</f>
        <v>0</v>
      </c>
      <c r="G489" s="72">
        <f t="shared" si="306"/>
        <v>0</v>
      </c>
      <c r="H489" s="142">
        <f t="shared" si="306"/>
        <v>0</v>
      </c>
      <c r="I489" s="142"/>
      <c r="J489" s="142"/>
      <c r="K489" s="142"/>
      <c r="L489" s="142"/>
      <c r="M489" s="72">
        <f t="shared" ref="M489:N489" si="307">M494</f>
        <v>0</v>
      </c>
      <c r="N489" s="72">
        <f t="shared" si="307"/>
        <v>0</v>
      </c>
      <c r="O489" s="138"/>
    </row>
    <row r="490" spans="1:15" ht="22.5" hidden="1">
      <c r="A490" s="137"/>
      <c r="B490" s="141"/>
      <c r="C490" s="163"/>
      <c r="D490" s="24" t="s">
        <v>2</v>
      </c>
      <c r="E490" s="72">
        <f t="shared" si="303"/>
        <v>0</v>
      </c>
      <c r="F490" s="72">
        <f t="shared" ref="F490:H490" si="308">F495</f>
        <v>0</v>
      </c>
      <c r="G490" s="72">
        <f t="shared" si="308"/>
        <v>0</v>
      </c>
      <c r="H490" s="142">
        <f t="shared" si="308"/>
        <v>0</v>
      </c>
      <c r="I490" s="142"/>
      <c r="J490" s="142"/>
      <c r="K490" s="142"/>
      <c r="L490" s="142"/>
      <c r="M490" s="72">
        <f t="shared" ref="M490:N490" si="309">M495</f>
        <v>0</v>
      </c>
      <c r="N490" s="72">
        <f t="shared" si="309"/>
        <v>0</v>
      </c>
      <c r="O490" s="138"/>
    </row>
    <row r="491" spans="1:15" ht="15" hidden="1" customHeight="1">
      <c r="A491" s="137" t="s">
        <v>140</v>
      </c>
      <c r="B491" s="141" t="s">
        <v>61</v>
      </c>
      <c r="C491" s="163"/>
      <c r="D491" s="24" t="s">
        <v>20</v>
      </c>
      <c r="E491" s="72">
        <f>E492+E493+E494+E495</f>
        <v>0</v>
      </c>
      <c r="F491" s="72">
        <f t="shared" ref="F491" si="310">F492+F493+F494+F495</f>
        <v>0</v>
      </c>
      <c r="G491" s="72">
        <f t="shared" ref="G491" si="311">G492+G493+G494+G495</f>
        <v>0</v>
      </c>
      <c r="H491" s="142">
        <f>H492+H493+H494+H495</f>
        <v>0</v>
      </c>
      <c r="I491" s="142"/>
      <c r="J491" s="142"/>
      <c r="K491" s="142"/>
      <c r="L491" s="142"/>
      <c r="M491" s="72">
        <f>M492+M493+M494+M495</f>
        <v>0</v>
      </c>
      <c r="N491" s="72">
        <f t="shared" ref="N491" si="312">N492+N493+N494+N495</f>
        <v>0</v>
      </c>
      <c r="O491" s="171" t="s">
        <v>411</v>
      </c>
    </row>
    <row r="492" spans="1:15" ht="22.5" hidden="1">
      <c r="A492" s="137"/>
      <c r="B492" s="141"/>
      <c r="C492" s="163"/>
      <c r="D492" s="24" t="s">
        <v>26</v>
      </c>
      <c r="E492" s="72">
        <f>F492+G492+H492+M492+N492</f>
        <v>0</v>
      </c>
      <c r="F492" s="72">
        <v>0</v>
      </c>
      <c r="G492" s="72">
        <v>0</v>
      </c>
      <c r="H492" s="142">
        <v>0</v>
      </c>
      <c r="I492" s="142"/>
      <c r="J492" s="142"/>
      <c r="K492" s="142"/>
      <c r="L492" s="142"/>
      <c r="M492" s="72">
        <v>0</v>
      </c>
      <c r="N492" s="72">
        <v>0</v>
      </c>
      <c r="O492" s="172"/>
    </row>
    <row r="493" spans="1:15" ht="33.75" hidden="1">
      <c r="A493" s="137"/>
      <c r="B493" s="141"/>
      <c r="C493" s="163"/>
      <c r="D493" s="24" t="s">
        <v>1</v>
      </c>
      <c r="E493" s="72">
        <f t="shared" ref="E493:E495" si="313">F493+G493+H493+M493+N493</f>
        <v>0</v>
      </c>
      <c r="F493" s="72">
        <v>0</v>
      </c>
      <c r="G493" s="72">
        <v>0</v>
      </c>
      <c r="H493" s="142">
        <v>0</v>
      </c>
      <c r="I493" s="142"/>
      <c r="J493" s="142"/>
      <c r="K493" s="142"/>
      <c r="L493" s="142"/>
      <c r="M493" s="72">
        <v>0</v>
      </c>
      <c r="N493" s="72">
        <v>0</v>
      </c>
      <c r="O493" s="172"/>
    </row>
    <row r="494" spans="1:15" ht="33.75" hidden="1">
      <c r="A494" s="137"/>
      <c r="B494" s="141"/>
      <c r="C494" s="163"/>
      <c r="D494" s="24" t="s">
        <v>21</v>
      </c>
      <c r="E494" s="72">
        <f t="shared" si="313"/>
        <v>0</v>
      </c>
      <c r="F494" s="72">
        <v>0</v>
      </c>
      <c r="G494" s="72">
        <v>0</v>
      </c>
      <c r="H494" s="142">
        <v>0</v>
      </c>
      <c r="I494" s="142"/>
      <c r="J494" s="142"/>
      <c r="K494" s="142"/>
      <c r="L494" s="142"/>
      <c r="M494" s="72">
        <v>0</v>
      </c>
      <c r="N494" s="72">
        <v>0</v>
      </c>
      <c r="O494" s="172"/>
    </row>
    <row r="495" spans="1:15" ht="22.5" hidden="1">
      <c r="A495" s="137"/>
      <c r="B495" s="141"/>
      <c r="C495" s="163"/>
      <c r="D495" s="24" t="s">
        <v>2</v>
      </c>
      <c r="E495" s="72">
        <f t="shared" si="313"/>
        <v>0</v>
      </c>
      <c r="F495" s="72">
        <v>0</v>
      </c>
      <c r="G495" s="72">
        <v>0</v>
      </c>
      <c r="H495" s="142">
        <v>0</v>
      </c>
      <c r="I495" s="142"/>
      <c r="J495" s="142"/>
      <c r="K495" s="142"/>
      <c r="L495" s="142"/>
      <c r="M495" s="72">
        <v>0</v>
      </c>
      <c r="N495" s="72">
        <v>0</v>
      </c>
      <c r="O495" s="172"/>
    </row>
    <row r="496" spans="1:15" ht="15" hidden="1" customHeight="1">
      <c r="A496" s="137"/>
      <c r="B496" s="139" t="s">
        <v>125</v>
      </c>
      <c r="C496" s="137"/>
      <c r="D496" s="137"/>
      <c r="E496" s="138" t="s">
        <v>63</v>
      </c>
      <c r="F496" s="138" t="s">
        <v>64</v>
      </c>
      <c r="G496" s="138" t="s">
        <v>212</v>
      </c>
      <c r="H496" s="138" t="s">
        <v>3</v>
      </c>
      <c r="I496" s="140" t="s">
        <v>163</v>
      </c>
      <c r="J496" s="140"/>
      <c r="K496" s="140"/>
      <c r="L496" s="140"/>
      <c r="M496" s="138" t="s">
        <v>65</v>
      </c>
      <c r="N496" s="138" t="s">
        <v>66</v>
      </c>
      <c r="O496" s="172"/>
    </row>
    <row r="497" spans="1:17" ht="22.5" hidden="1">
      <c r="A497" s="137"/>
      <c r="B497" s="139"/>
      <c r="C497" s="137"/>
      <c r="D497" s="137"/>
      <c r="E497" s="138"/>
      <c r="F497" s="138"/>
      <c r="G497" s="138"/>
      <c r="H497" s="138"/>
      <c r="I497" s="30" t="s">
        <v>159</v>
      </c>
      <c r="J497" s="30" t="s">
        <v>160</v>
      </c>
      <c r="K497" s="30" t="s">
        <v>161</v>
      </c>
      <c r="L497" s="30" t="s">
        <v>162</v>
      </c>
      <c r="M497" s="138"/>
      <c r="N497" s="138"/>
      <c r="O497" s="172"/>
    </row>
    <row r="498" spans="1:17" hidden="1">
      <c r="A498" s="137"/>
      <c r="B498" s="139"/>
      <c r="C498" s="137"/>
      <c r="D498" s="137"/>
      <c r="E498" s="67">
        <v>0</v>
      </c>
      <c r="F498" s="67">
        <v>0</v>
      </c>
      <c r="G498" s="67">
        <v>0</v>
      </c>
      <c r="H498" s="67">
        <v>0</v>
      </c>
      <c r="I498" s="67">
        <v>0</v>
      </c>
      <c r="J498" s="67">
        <v>0</v>
      </c>
      <c r="K498" s="67">
        <v>0</v>
      </c>
      <c r="L498" s="67">
        <v>0</v>
      </c>
      <c r="M498" s="67">
        <v>0</v>
      </c>
      <c r="N498" s="67">
        <v>0</v>
      </c>
      <c r="O498" s="173"/>
    </row>
    <row r="499" spans="1:17">
      <c r="A499" s="137" t="s">
        <v>186</v>
      </c>
      <c r="B499" s="141" t="s">
        <v>200</v>
      </c>
      <c r="C499" s="163"/>
      <c r="D499" s="24" t="s">
        <v>20</v>
      </c>
      <c r="E499" s="72">
        <f>E500+E501+E502+E503</f>
        <v>10154</v>
      </c>
      <c r="F499" s="72">
        <f t="shared" ref="F499" si="314">F500+F501+F502+F503</f>
        <v>5447</v>
      </c>
      <c r="G499" s="72">
        <f t="shared" ref="G499" si="315">G500+G501+G502+G503</f>
        <v>4707</v>
      </c>
      <c r="H499" s="142">
        <f>H500+H501+H502+H503</f>
        <v>0</v>
      </c>
      <c r="I499" s="142"/>
      <c r="J499" s="142"/>
      <c r="K499" s="142"/>
      <c r="L499" s="142"/>
      <c r="M499" s="72">
        <f>M500+M501+M502+M503</f>
        <v>0</v>
      </c>
      <c r="N499" s="72">
        <f t="shared" ref="N499" si="316">N500+N501+N502+N503</f>
        <v>0</v>
      </c>
      <c r="O499" s="138"/>
    </row>
    <row r="500" spans="1:17" ht="22.5">
      <c r="A500" s="137"/>
      <c r="B500" s="141"/>
      <c r="C500" s="163"/>
      <c r="D500" s="24" t="s">
        <v>26</v>
      </c>
      <c r="E500" s="72">
        <f>F500+G500+H500+M500+N500</f>
        <v>7895</v>
      </c>
      <c r="F500" s="72">
        <f>F505+F513</f>
        <v>4260</v>
      </c>
      <c r="G500" s="72">
        <f>G505+G513</f>
        <v>3635</v>
      </c>
      <c r="H500" s="142">
        <f>H505+H513</f>
        <v>0</v>
      </c>
      <c r="I500" s="142"/>
      <c r="J500" s="142"/>
      <c r="K500" s="142"/>
      <c r="L500" s="142"/>
      <c r="M500" s="72">
        <f>M505+M513</f>
        <v>0</v>
      </c>
      <c r="N500" s="72">
        <f>N505+N513</f>
        <v>0</v>
      </c>
      <c r="O500" s="138"/>
    </row>
    <row r="501" spans="1:17" ht="33.75">
      <c r="A501" s="137"/>
      <c r="B501" s="141"/>
      <c r="C501" s="163"/>
      <c r="D501" s="24" t="s">
        <v>1</v>
      </c>
      <c r="E501" s="72">
        <f t="shared" ref="E501:E503" si="317">F501+G501+H501+M501+N501</f>
        <v>0</v>
      </c>
      <c r="F501" s="72">
        <f t="shared" ref="F501:H501" si="318">F506+F514</f>
        <v>0</v>
      </c>
      <c r="G501" s="72">
        <f t="shared" si="318"/>
        <v>0</v>
      </c>
      <c r="H501" s="142">
        <f t="shared" si="318"/>
        <v>0</v>
      </c>
      <c r="I501" s="142"/>
      <c r="J501" s="142"/>
      <c r="K501" s="142"/>
      <c r="L501" s="142"/>
      <c r="M501" s="72">
        <f t="shared" ref="M501:N501" si="319">M506+M514</f>
        <v>0</v>
      </c>
      <c r="N501" s="72">
        <f t="shared" si="319"/>
        <v>0</v>
      </c>
      <c r="O501" s="138"/>
    </row>
    <row r="502" spans="1:17" ht="33.75">
      <c r="A502" s="137"/>
      <c r="B502" s="141"/>
      <c r="C502" s="163"/>
      <c r="D502" s="24" t="s">
        <v>21</v>
      </c>
      <c r="E502" s="72">
        <f t="shared" si="317"/>
        <v>2259</v>
      </c>
      <c r="F502" s="72">
        <f t="shared" ref="F502:H502" si="320">F507+F515</f>
        <v>1187</v>
      </c>
      <c r="G502" s="72">
        <f t="shared" si="320"/>
        <v>1072</v>
      </c>
      <c r="H502" s="142">
        <f t="shared" si="320"/>
        <v>0</v>
      </c>
      <c r="I502" s="142"/>
      <c r="J502" s="142"/>
      <c r="K502" s="142"/>
      <c r="L502" s="142"/>
      <c r="M502" s="72">
        <f t="shared" ref="M502:N502" si="321">M507+M515</f>
        <v>0</v>
      </c>
      <c r="N502" s="72">
        <f t="shared" si="321"/>
        <v>0</v>
      </c>
      <c r="O502" s="138"/>
    </row>
    <row r="503" spans="1:17" ht="22.5">
      <c r="A503" s="137"/>
      <c r="B503" s="141"/>
      <c r="C503" s="163"/>
      <c r="D503" s="24" t="s">
        <v>2</v>
      </c>
      <c r="E503" s="72">
        <f t="shared" si="317"/>
        <v>0</v>
      </c>
      <c r="F503" s="72">
        <f t="shared" ref="F503:H503" si="322">F508+F516</f>
        <v>0</v>
      </c>
      <c r="G503" s="72">
        <f t="shared" si="322"/>
        <v>0</v>
      </c>
      <c r="H503" s="142">
        <f t="shared" si="322"/>
        <v>0</v>
      </c>
      <c r="I503" s="142"/>
      <c r="J503" s="142"/>
      <c r="K503" s="142"/>
      <c r="L503" s="142"/>
      <c r="M503" s="72">
        <f t="shared" ref="M503:N503" si="323">M508+M516</f>
        <v>0</v>
      </c>
      <c r="N503" s="72">
        <f t="shared" si="323"/>
        <v>0</v>
      </c>
      <c r="O503" s="138"/>
    </row>
    <row r="504" spans="1:17" ht="15" customHeight="1">
      <c r="A504" s="137" t="s">
        <v>541</v>
      </c>
      <c r="B504" s="141" t="s">
        <v>83</v>
      </c>
      <c r="C504" s="174"/>
      <c r="D504" s="24" t="s">
        <v>20</v>
      </c>
      <c r="E504" s="72">
        <f>E505+E506+E507+E508</f>
        <v>10154</v>
      </c>
      <c r="F504" s="72">
        <f t="shared" ref="F504" si="324">F505+F506+F507+F508</f>
        <v>5447</v>
      </c>
      <c r="G504" s="72">
        <f t="shared" ref="G504" si="325">G505+G506+G507+G508</f>
        <v>4707</v>
      </c>
      <c r="H504" s="142">
        <f>H505+H506+H507+H508</f>
        <v>0</v>
      </c>
      <c r="I504" s="142"/>
      <c r="J504" s="142"/>
      <c r="K504" s="142"/>
      <c r="L504" s="142"/>
      <c r="M504" s="72">
        <f>M505+M506+M507+M508</f>
        <v>0</v>
      </c>
      <c r="N504" s="72">
        <f t="shared" ref="N504" si="326">N505+N506+N507+N508</f>
        <v>0</v>
      </c>
      <c r="O504" s="171" t="s">
        <v>411</v>
      </c>
    </row>
    <row r="505" spans="1:17" ht="22.5">
      <c r="A505" s="137"/>
      <c r="B505" s="141"/>
      <c r="C505" s="174"/>
      <c r="D505" s="24" t="s">
        <v>26</v>
      </c>
      <c r="E505" s="72">
        <f>F505+G505+H505+M505+N505</f>
        <v>7895</v>
      </c>
      <c r="F505" s="72">
        <v>4260</v>
      </c>
      <c r="G505" s="72">
        <f>3849-6-208</f>
        <v>3635</v>
      </c>
      <c r="H505" s="142">
        <v>0</v>
      </c>
      <c r="I505" s="142"/>
      <c r="J505" s="142"/>
      <c r="K505" s="142"/>
      <c r="L505" s="142"/>
      <c r="M505" s="72">
        <v>0</v>
      </c>
      <c r="N505" s="72">
        <v>0</v>
      </c>
      <c r="O505" s="172"/>
    </row>
    <row r="506" spans="1:17" ht="33.75">
      <c r="A506" s="137"/>
      <c r="B506" s="141"/>
      <c r="C506" s="174"/>
      <c r="D506" s="24" t="s">
        <v>1</v>
      </c>
      <c r="E506" s="72">
        <f t="shared" ref="E506:E508" si="327">F506+G506+H506+M506+N506</f>
        <v>0</v>
      </c>
      <c r="F506" s="72">
        <v>0</v>
      </c>
      <c r="G506" s="72">
        <v>0</v>
      </c>
      <c r="H506" s="142">
        <v>0</v>
      </c>
      <c r="I506" s="142"/>
      <c r="J506" s="142"/>
      <c r="K506" s="142"/>
      <c r="L506" s="142"/>
      <c r="M506" s="72">
        <v>0</v>
      </c>
      <c r="N506" s="72">
        <v>0</v>
      </c>
      <c r="O506" s="172"/>
    </row>
    <row r="507" spans="1:17" ht="33.75">
      <c r="A507" s="137"/>
      <c r="B507" s="141"/>
      <c r="C507" s="174"/>
      <c r="D507" s="24" t="s">
        <v>21</v>
      </c>
      <c r="E507" s="72">
        <f t="shared" si="327"/>
        <v>2259</v>
      </c>
      <c r="F507" s="72">
        <v>1187</v>
      </c>
      <c r="G507" s="72">
        <f>1073-1</f>
        <v>1072</v>
      </c>
      <c r="H507" s="142">
        <v>0</v>
      </c>
      <c r="I507" s="142"/>
      <c r="J507" s="142"/>
      <c r="K507" s="142"/>
      <c r="L507" s="142"/>
      <c r="M507" s="72">
        <v>0</v>
      </c>
      <c r="N507" s="72">
        <v>0</v>
      </c>
      <c r="O507" s="172"/>
    </row>
    <row r="508" spans="1:17" ht="22.5">
      <c r="A508" s="137"/>
      <c r="B508" s="141"/>
      <c r="C508" s="174"/>
      <c r="D508" s="24" t="s">
        <v>2</v>
      </c>
      <c r="E508" s="72">
        <f t="shared" si="327"/>
        <v>0</v>
      </c>
      <c r="F508" s="72">
        <v>0</v>
      </c>
      <c r="G508" s="72">
        <v>0</v>
      </c>
      <c r="H508" s="142">
        <v>0</v>
      </c>
      <c r="I508" s="142"/>
      <c r="J508" s="142"/>
      <c r="K508" s="142"/>
      <c r="L508" s="142"/>
      <c r="M508" s="72">
        <v>0</v>
      </c>
      <c r="N508" s="72">
        <v>0</v>
      </c>
      <c r="O508" s="172"/>
    </row>
    <row r="509" spans="1:17" ht="48" customHeight="1">
      <c r="A509" s="137"/>
      <c r="B509" s="141" t="s">
        <v>126</v>
      </c>
      <c r="C509" s="137"/>
      <c r="D509" s="137"/>
      <c r="E509" s="138" t="s">
        <v>63</v>
      </c>
      <c r="F509" s="138" t="s">
        <v>64</v>
      </c>
      <c r="G509" s="138" t="s">
        <v>212</v>
      </c>
      <c r="H509" s="138" t="s">
        <v>3</v>
      </c>
      <c r="I509" s="140" t="s">
        <v>163</v>
      </c>
      <c r="J509" s="140"/>
      <c r="K509" s="140"/>
      <c r="L509" s="140"/>
      <c r="M509" s="138" t="s">
        <v>65</v>
      </c>
      <c r="N509" s="138" t="s">
        <v>66</v>
      </c>
      <c r="O509" s="172"/>
    </row>
    <row r="510" spans="1:17" ht="38.25" customHeight="1">
      <c r="A510" s="137"/>
      <c r="B510" s="141"/>
      <c r="C510" s="137"/>
      <c r="D510" s="137"/>
      <c r="E510" s="138"/>
      <c r="F510" s="138"/>
      <c r="G510" s="138"/>
      <c r="H510" s="138"/>
      <c r="I510" s="30" t="s">
        <v>159</v>
      </c>
      <c r="J510" s="30" t="s">
        <v>160</v>
      </c>
      <c r="K510" s="30" t="s">
        <v>161</v>
      </c>
      <c r="L510" s="30" t="s">
        <v>162</v>
      </c>
      <c r="M510" s="138"/>
      <c r="N510" s="138"/>
      <c r="O510" s="172"/>
    </row>
    <row r="511" spans="1:17" ht="75" customHeight="1">
      <c r="A511" s="137"/>
      <c r="B511" s="141"/>
      <c r="C511" s="137"/>
      <c r="D511" s="137"/>
      <c r="E511" s="67">
        <v>100</v>
      </c>
      <c r="F511" s="67">
        <v>100</v>
      </c>
      <c r="G511" s="67">
        <v>100</v>
      </c>
      <c r="H511" s="67" t="s">
        <v>428</v>
      </c>
      <c r="I511" s="104" t="s">
        <v>428</v>
      </c>
      <c r="J511" s="104" t="s">
        <v>428</v>
      </c>
      <c r="K511" s="104" t="s">
        <v>428</v>
      </c>
      <c r="L511" s="104" t="s">
        <v>428</v>
      </c>
      <c r="M511" s="104" t="s">
        <v>428</v>
      </c>
      <c r="N511" s="104" t="s">
        <v>428</v>
      </c>
      <c r="O511" s="173"/>
      <c r="Q511" s="1" t="s">
        <v>479</v>
      </c>
    </row>
    <row r="512" spans="1:17" ht="15" hidden="1" customHeight="1">
      <c r="A512" s="137" t="s">
        <v>191</v>
      </c>
      <c r="B512" s="141" t="s">
        <v>40</v>
      </c>
      <c r="C512" s="174"/>
      <c r="D512" s="24" t="s">
        <v>20</v>
      </c>
      <c r="E512" s="72">
        <f>E513+E514+E515+E516</f>
        <v>0</v>
      </c>
      <c r="F512" s="72">
        <f t="shared" ref="F512" si="328">F513+F514+F515+F516</f>
        <v>0</v>
      </c>
      <c r="G512" s="72">
        <f t="shared" ref="G512" si="329">G513+G514+G515+G516</f>
        <v>0</v>
      </c>
      <c r="H512" s="142">
        <f>H513+H514+H515+H516</f>
        <v>0</v>
      </c>
      <c r="I512" s="142"/>
      <c r="J512" s="142"/>
      <c r="K512" s="142"/>
      <c r="L512" s="142"/>
      <c r="M512" s="72">
        <f>M513+M514+M515+M516</f>
        <v>0</v>
      </c>
      <c r="N512" s="72">
        <f t="shared" ref="N512" si="330">N513+N514+N515+N516</f>
        <v>0</v>
      </c>
      <c r="O512" s="171" t="s">
        <v>411</v>
      </c>
    </row>
    <row r="513" spans="1:15" ht="22.5" hidden="1">
      <c r="A513" s="137"/>
      <c r="B513" s="141"/>
      <c r="C513" s="174"/>
      <c r="D513" s="24" t="s">
        <v>26</v>
      </c>
      <c r="E513" s="72">
        <f>F513+G513+H513+M513+N513</f>
        <v>0</v>
      </c>
      <c r="F513" s="72">
        <v>0</v>
      </c>
      <c r="G513" s="72">
        <v>0</v>
      </c>
      <c r="H513" s="142">
        <v>0</v>
      </c>
      <c r="I513" s="142"/>
      <c r="J513" s="142"/>
      <c r="K513" s="142"/>
      <c r="L513" s="142"/>
      <c r="M513" s="72">
        <v>0</v>
      </c>
      <c r="N513" s="72">
        <v>0</v>
      </c>
      <c r="O513" s="172"/>
    </row>
    <row r="514" spans="1:15" ht="33.75" hidden="1">
      <c r="A514" s="137"/>
      <c r="B514" s="141"/>
      <c r="C514" s="174"/>
      <c r="D514" s="24" t="s">
        <v>1</v>
      </c>
      <c r="E514" s="72">
        <f t="shared" ref="E514:E516" si="331">F514+G514+H514+M514+N514</f>
        <v>0</v>
      </c>
      <c r="F514" s="72">
        <v>0</v>
      </c>
      <c r="G514" s="72">
        <v>0</v>
      </c>
      <c r="H514" s="142">
        <v>0</v>
      </c>
      <c r="I514" s="142"/>
      <c r="J514" s="142"/>
      <c r="K514" s="142"/>
      <c r="L514" s="142"/>
      <c r="M514" s="72">
        <v>0</v>
      </c>
      <c r="N514" s="72">
        <v>0</v>
      </c>
      <c r="O514" s="172"/>
    </row>
    <row r="515" spans="1:15" ht="33.75" hidden="1">
      <c r="A515" s="137"/>
      <c r="B515" s="141"/>
      <c r="C515" s="174"/>
      <c r="D515" s="24" t="s">
        <v>21</v>
      </c>
      <c r="E515" s="72">
        <f t="shared" si="331"/>
        <v>0</v>
      </c>
      <c r="F515" s="72">
        <v>0</v>
      </c>
      <c r="G515" s="72">
        <v>0</v>
      </c>
      <c r="H515" s="142">
        <v>0</v>
      </c>
      <c r="I515" s="142"/>
      <c r="J515" s="142"/>
      <c r="K515" s="142"/>
      <c r="L515" s="142"/>
      <c r="M515" s="72">
        <v>0</v>
      </c>
      <c r="N515" s="72">
        <v>0</v>
      </c>
      <c r="O515" s="172"/>
    </row>
    <row r="516" spans="1:15" ht="22.5" hidden="1">
      <c r="A516" s="137"/>
      <c r="B516" s="141"/>
      <c r="C516" s="174"/>
      <c r="D516" s="24" t="s">
        <v>2</v>
      </c>
      <c r="E516" s="72">
        <f t="shared" si="331"/>
        <v>0</v>
      </c>
      <c r="F516" s="72">
        <v>0</v>
      </c>
      <c r="G516" s="72">
        <v>0</v>
      </c>
      <c r="H516" s="142">
        <v>0</v>
      </c>
      <c r="I516" s="142"/>
      <c r="J516" s="142"/>
      <c r="K516" s="142"/>
      <c r="L516" s="142"/>
      <c r="M516" s="72">
        <v>0</v>
      </c>
      <c r="N516" s="72">
        <v>0</v>
      </c>
      <c r="O516" s="172"/>
    </row>
    <row r="517" spans="1:15" ht="24" hidden="1" customHeight="1">
      <c r="A517" s="137"/>
      <c r="B517" s="141" t="s">
        <v>156</v>
      </c>
      <c r="C517" s="137"/>
      <c r="D517" s="137"/>
      <c r="E517" s="138" t="s">
        <v>63</v>
      </c>
      <c r="F517" s="138" t="s">
        <v>64</v>
      </c>
      <c r="G517" s="138" t="s">
        <v>212</v>
      </c>
      <c r="H517" s="138" t="s">
        <v>3</v>
      </c>
      <c r="I517" s="140" t="s">
        <v>163</v>
      </c>
      <c r="J517" s="140"/>
      <c r="K517" s="140"/>
      <c r="L517" s="140"/>
      <c r="M517" s="138" t="s">
        <v>65</v>
      </c>
      <c r="N517" s="138" t="s">
        <v>66</v>
      </c>
      <c r="O517" s="172"/>
    </row>
    <row r="518" spans="1:15" ht="36" hidden="1" customHeight="1">
      <c r="A518" s="137"/>
      <c r="B518" s="141"/>
      <c r="C518" s="137"/>
      <c r="D518" s="137"/>
      <c r="E518" s="138"/>
      <c r="F518" s="138"/>
      <c r="G518" s="138"/>
      <c r="H518" s="138"/>
      <c r="I518" s="30" t="s">
        <v>159</v>
      </c>
      <c r="J518" s="30" t="s">
        <v>160</v>
      </c>
      <c r="K518" s="30" t="s">
        <v>161</v>
      </c>
      <c r="L518" s="30" t="s">
        <v>162</v>
      </c>
      <c r="M518" s="138"/>
      <c r="N518" s="138"/>
      <c r="O518" s="172"/>
    </row>
    <row r="519" spans="1:15" ht="30.75" hidden="1" customHeight="1">
      <c r="A519" s="137"/>
      <c r="B519" s="141"/>
      <c r="C519" s="137"/>
      <c r="D519" s="137"/>
      <c r="E519" s="21">
        <v>0</v>
      </c>
      <c r="F519" s="31">
        <v>0</v>
      </c>
      <c r="G519" s="21">
        <v>0</v>
      </c>
      <c r="H519" s="21">
        <v>0</v>
      </c>
      <c r="I519" s="21">
        <v>0</v>
      </c>
      <c r="J519" s="21">
        <v>0</v>
      </c>
      <c r="K519" s="21">
        <v>0</v>
      </c>
      <c r="L519" s="21">
        <v>0</v>
      </c>
      <c r="M519" s="21">
        <v>0</v>
      </c>
      <c r="N519" s="21">
        <v>0</v>
      </c>
      <c r="O519" s="173"/>
    </row>
    <row r="520" spans="1:15">
      <c r="A520" s="137" t="s">
        <v>435</v>
      </c>
      <c r="B520" s="141" t="s">
        <v>192</v>
      </c>
      <c r="C520" s="140"/>
      <c r="D520" s="24" t="s">
        <v>20</v>
      </c>
      <c r="E520" s="72">
        <f>E521+E522+E523+E524</f>
        <v>24040.383999999998</v>
      </c>
      <c r="F520" s="72">
        <f t="shared" ref="F520" si="332">F521+F522+F523+F524</f>
        <v>0</v>
      </c>
      <c r="G520" s="72">
        <f t="shared" ref="G520" si="333">G521+G522+G523+G524</f>
        <v>24040.383999999998</v>
      </c>
      <c r="H520" s="142">
        <f>H521+H522+H523+H524</f>
        <v>0</v>
      </c>
      <c r="I520" s="142"/>
      <c r="J520" s="142"/>
      <c r="K520" s="142"/>
      <c r="L520" s="142"/>
      <c r="M520" s="72">
        <f>M521+M522+M523+M524</f>
        <v>0</v>
      </c>
      <c r="N520" s="72">
        <f t="shared" ref="N520" si="334">N521+N522+N523+N524</f>
        <v>0</v>
      </c>
      <c r="O520" s="171"/>
    </row>
    <row r="521" spans="1:15" ht="22.5">
      <c r="A521" s="137"/>
      <c r="B521" s="141"/>
      <c r="C521" s="140"/>
      <c r="D521" s="24" t="s">
        <v>26</v>
      </c>
      <c r="E521" s="72">
        <f>F521+G521+H521+M521+N521</f>
        <v>5931.4314999999997</v>
      </c>
      <c r="F521" s="72">
        <f>F526</f>
        <v>0</v>
      </c>
      <c r="G521" s="72">
        <f>G526</f>
        <v>5931.4314999999997</v>
      </c>
      <c r="H521" s="142">
        <f>H526</f>
        <v>0</v>
      </c>
      <c r="I521" s="142"/>
      <c r="J521" s="142"/>
      <c r="K521" s="142"/>
      <c r="L521" s="142"/>
      <c r="M521" s="72">
        <f>M526</f>
        <v>0</v>
      </c>
      <c r="N521" s="72">
        <f>N526</f>
        <v>0</v>
      </c>
      <c r="O521" s="172"/>
    </row>
    <row r="522" spans="1:15" ht="33.75">
      <c r="A522" s="137"/>
      <c r="B522" s="141"/>
      <c r="C522" s="140"/>
      <c r="D522" s="24" t="s">
        <v>1</v>
      </c>
      <c r="E522" s="72">
        <f t="shared" ref="E522:E524" si="335">F522+G522+H522+M522+N522</f>
        <v>17794.2945</v>
      </c>
      <c r="F522" s="72">
        <f t="shared" ref="F522:H522" si="336">F527</f>
        <v>0</v>
      </c>
      <c r="G522" s="72">
        <f t="shared" si="336"/>
        <v>17794.2945</v>
      </c>
      <c r="H522" s="142">
        <f t="shared" si="336"/>
        <v>0</v>
      </c>
      <c r="I522" s="142"/>
      <c r="J522" s="142"/>
      <c r="K522" s="142"/>
      <c r="L522" s="142"/>
      <c r="M522" s="72">
        <f t="shared" ref="M522:N522" si="337">M527</f>
        <v>0</v>
      </c>
      <c r="N522" s="72">
        <f t="shared" si="337"/>
        <v>0</v>
      </c>
      <c r="O522" s="172"/>
    </row>
    <row r="523" spans="1:15" ht="33.75">
      <c r="A523" s="137"/>
      <c r="B523" s="141"/>
      <c r="C523" s="140"/>
      <c r="D523" s="24" t="s">
        <v>21</v>
      </c>
      <c r="E523" s="72">
        <f t="shared" si="335"/>
        <v>314.65800000000002</v>
      </c>
      <c r="F523" s="72">
        <f t="shared" ref="F523:H524" si="338">F528</f>
        <v>0</v>
      </c>
      <c r="G523" s="72">
        <f t="shared" si="338"/>
        <v>314.65800000000002</v>
      </c>
      <c r="H523" s="142">
        <f t="shared" si="338"/>
        <v>0</v>
      </c>
      <c r="I523" s="142"/>
      <c r="J523" s="142"/>
      <c r="K523" s="142"/>
      <c r="L523" s="142"/>
      <c r="M523" s="72">
        <f t="shared" ref="M523:N523" si="339">M528</f>
        <v>0</v>
      </c>
      <c r="N523" s="72">
        <f t="shared" si="339"/>
        <v>0</v>
      </c>
      <c r="O523" s="172"/>
    </row>
    <row r="524" spans="1:15" ht="22.5">
      <c r="A524" s="137"/>
      <c r="B524" s="141"/>
      <c r="C524" s="140"/>
      <c r="D524" s="24" t="s">
        <v>2</v>
      </c>
      <c r="E524" s="72">
        <f t="shared" si="335"/>
        <v>0</v>
      </c>
      <c r="F524" s="72">
        <f t="shared" si="338"/>
        <v>0</v>
      </c>
      <c r="G524" s="72">
        <f t="shared" si="338"/>
        <v>0</v>
      </c>
      <c r="H524" s="142">
        <f t="shared" ref="H524" si="340">H529</f>
        <v>0</v>
      </c>
      <c r="I524" s="142"/>
      <c r="J524" s="142"/>
      <c r="K524" s="142"/>
      <c r="L524" s="142"/>
      <c r="M524" s="72">
        <f t="shared" ref="M524:N524" si="341">M529</f>
        <v>0</v>
      </c>
      <c r="N524" s="72">
        <f t="shared" si="341"/>
        <v>0</v>
      </c>
      <c r="O524" s="173"/>
    </row>
    <row r="525" spans="1:15">
      <c r="A525" s="137" t="s">
        <v>542</v>
      </c>
      <c r="B525" s="141" t="s">
        <v>193</v>
      </c>
      <c r="C525" s="140"/>
      <c r="D525" s="24" t="s">
        <v>20</v>
      </c>
      <c r="E525" s="72">
        <f>E526+E527+E528+E529</f>
        <v>24040.383999999998</v>
      </c>
      <c r="F525" s="72">
        <f t="shared" ref="F525" si="342">F526+F527+F528+F529</f>
        <v>0</v>
      </c>
      <c r="G525" s="72">
        <f t="shared" ref="G525" si="343">G526+G527+G528+G529</f>
        <v>24040.383999999998</v>
      </c>
      <c r="H525" s="142">
        <f>H526+H527+H528+H529</f>
        <v>0</v>
      </c>
      <c r="I525" s="142"/>
      <c r="J525" s="142"/>
      <c r="K525" s="142"/>
      <c r="L525" s="142"/>
      <c r="M525" s="72">
        <f>M526+M527+M528+M529</f>
        <v>0</v>
      </c>
      <c r="N525" s="72">
        <f t="shared" ref="N525" si="344">N526+N527+N528+N529</f>
        <v>0</v>
      </c>
      <c r="O525" s="171" t="s">
        <v>411</v>
      </c>
    </row>
    <row r="526" spans="1:15" ht="22.5">
      <c r="A526" s="137"/>
      <c r="B526" s="141"/>
      <c r="C526" s="140"/>
      <c r="D526" s="24" t="s">
        <v>26</v>
      </c>
      <c r="E526" s="72">
        <f>F526+G526+H526+M526+N526</f>
        <v>5931.4314999999997</v>
      </c>
      <c r="F526" s="72">
        <v>0</v>
      </c>
      <c r="G526" s="72">
        <f>6293.15-361.7185</f>
        <v>5931.4314999999997</v>
      </c>
      <c r="H526" s="142">
        <v>0</v>
      </c>
      <c r="I526" s="142"/>
      <c r="J526" s="142"/>
      <c r="K526" s="142"/>
      <c r="L526" s="142"/>
      <c r="M526" s="72">
        <v>0</v>
      </c>
      <c r="N526" s="72">
        <v>0</v>
      </c>
      <c r="O526" s="172"/>
    </row>
    <row r="527" spans="1:15" ht="33.75">
      <c r="A527" s="137"/>
      <c r="B527" s="141"/>
      <c r="C527" s="140"/>
      <c r="D527" s="24" t="s">
        <v>1</v>
      </c>
      <c r="E527" s="72">
        <f t="shared" ref="E527:E529" si="345">F527+G527+H527+M527+N527</f>
        <v>17794.2945</v>
      </c>
      <c r="F527" s="72">
        <v>0</v>
      </c>
      <c r="G527" s="72">
        <f>18879.45-1085.1555</f>
        <v>17794.2945</v>
      </c>
      <c r="H527" s="142">
        <v>0</v>
      </c>
      <c r="I527" s="142"/>
      <c r="J527" s="142"/>
      <c r="K527" s="142"/>
      <c r="L527" s="142"/>
      <c r="M527" s="72">
        <v>0</v>
      </c>
      <c r="N527" s="72">
        <v>0</v>
      </c>
      <c r="O527" s="172"/>
    </row>
    <row r="528" spans="1:15" ht="33.75">
      <c r="A528" s="137"/>
      <c r="B528" s="141"/>
      <c r="C528" s="140"/>
      <c r="D528" s="24" t="s">
        <v>21</v>
      </c>
      <c r="E528" s="72">
        <f t="shared" si="345"/>
        <v>314.65800000000002</v>
      </c>
      <c r="F528" s="72">
        <v>0</v>
      </c>
      <c r="G528" s="72">
        <f>314.658</f>
        <v>314.65800000000002</v>
      </c>
      <c r="H528" s="142">
        <v>0</v>
      </c>
      <c r="I528" s="142"/>
      <c r="J528" s="142"/>
      <c r="K528" s="142"/>
      <c r="L528" s="142"/>
      <c r="M528" s="72">
        <v>0</v>
      </c>
      <c r="N528" s="72">
        <v>0</v>
      </c>
      <c r="O528" s="172"/>
    </row>
    <row r="529" spans="1:15" ht="22.5">
      <c r="A529" s="137"/>
      <c r="B529" s="141"/>
      <c r="C529" s="140"/>
      <c r="D529" s="24" t="s">
        <v>2</v>
      </c>
      <c r="E529" s="72">
        <f t="shared" si="345"/>
        <v>0</v>
      </c>
      <c r="F529" s="72">
        <v>0</v>
      </c>
      <c r="G529" s="72">
        <v>0</v>
      </c>
      <c r="H529" s="142">
        <v>0</v>
      </c>
      <c r="I529" s="142"/>
      <c r="J529" s="142"/>
      <c r="K529" s="142"/>
      <c r="L529" s="142"/>
      <c r="M529" s="72">
        <v>0</v>
      </c>
      <c r="N529" s="72">
        <v>0</v>
      </c>
      <c r="O529" s="172"/>
    </row>
    <row r="530" spans="1:15" ht="15" customHeight="1">
      <c r="A530" s="137"/>
      <c r="B530" s="139" t="s">
        <v>418</v>
      </c>
      <c r="C530" s="137"/>
      <c r="D530" s="137"/>
      <c r="E530" s="138" t="s">
        <v>63</v>
      </c>
      <c r="F530" s="138" t="s">
        <v>64</v>
      </c>
      <c r="G530" s="138" t="s">
        <v>212</v>
      </c>
      <c r="H530" s="138" t="s">
        <v>3</v>
      </c>
      <c r="I530" s="140" t="s">
        <v>163</v>
      </c>
      <c r="J530" s="140"/>
      <c r="K530" s="140"/>
      <c r="L530" s="140"/>
      <c r="M530" s="138" t="s">
        <v>65</v>
      </c>
      <c r="N530" s="138" t="s">
        <v>66</v>
      </c>
      <c r="O530" s="172"/>
    </row>
    <row r="531" spans="1:15" ht="22.5">
      <c r="A531" s="137"/>
      <c r="B531" s="139"/>
      <c r="C531" s="137"/>
      <c r="D531" s="137"/>
      <c r="E531" s="138"/>
      <c r="F531" s="138"/>
      <c r="G531" s="138"/>
      <c r="H531" s="138"/>
      <c r="I531" s="30" t="s">
        <v>159</v>
      </c>
      <c r="J531" s="30" t="s">
        <v>160</v>
      </c>
      <c r="K531" s="30" t="s">
        <v>161</v>
      </c>
      <c r="L531" s="30" t="s">
        <v>162</v>
      </c>
      <c r="M531" s="138"/>
      <c r="N531" s="138"/>
      <c r="O531" s="172"/>
    </row>
    <row r="532" spans="1:15" ht="43.5" customHeight="1">
      <c r="A532" s="137"/>
      <c r="B532" s="139"/>
      <c r="C532" s="137"/>
      <c r="D532" s="137"/>
      <c r="E532" s="67">
        <v>2</v>
      </c>
      <c r="F532" s="67">
        <v>0</v>
      </c>
      <c r="G532" s="67">
        <v>2</v>
      </c>
      <c r="H532" s="67" t="s">
        <v>428</v>
      </c>
      <c r="I532" s="102" t="s">
        <v>428</v>
      </c>
      <c r="J532" s="102" t="s">
        <v>428</v>
      </c>
      <c r="K532" s="102" t="s">
        <v>428</v>
      </c>
      <c r="L532" s="102" t="s">
        <v>428</v>
      </c>
      <c r="M532" s="102" t="s">
        <v>428</v>
      </c>
      <c r="N532" s="102" t="s">
        <v>428</v>
      </c>
      <c r="O532" s="173"/>
    </row>
    <row r="533" spans="1:15">
      <c r="A533" s="137" t="s">
        <v>543</v>
      </c>
      <c r="B533" s="141" t="s">
        <v>227</v>
      </c>
      <c r="C533" s="140"/>
      <c r="D533" s="35" t="s">
        <v>20</v>
      </c>
      <c r="E533" s="72">
        <f>E534+E535+E536+E537</f>
        <v>1011.1206</v>
      </c>
      <c r="F533" s="72">
        <f t="shared" ref="F533" si="346">F534+F535+F536+F537</f>
        <v>0</v>
      </c>
      <c r="G533" s="72">
        <f t="shared" ref="G533" si="347">G534+G535+G536+G537</f>
        <v>0</v>
      </c>
      <c r="H533" s="142">
        <f>H534+H535+H536+H537</f>
        <v>1011.1206</v>
      </c>
      <c r="I533" s="142"/>
      <c r="J533" s="142"/>
      <c r="K533" s="142"/>
      <c r="L533" s="142"/>
      <c r="M533" s="72">
        <f>M534+M535+M536+M537</f>
        <v>0</v>
      </c>
      <c r="N533" s="72">
        <f t="shared" ref="N533" si="348">N534+N535+N536+N537</f>
        <v>0</v>
      </c>
      <c r="O533" s="171" t="s">
        <v>411</v>
      </c>
    </row>
    <row r="534" spans="1:15" ht="22.5">
      <c r="A534" s="137"/>
      <c r="B534" s="141"/>
      <c r="C534" s="140"/>
      <c r="D534" s="35" t="s">
        <v>26</v>
      </c>
      <c r="E534" s="72">
        <f>F534+G534+H534+M534+N534</f>
        <v>256.29244999999997</v>
      </c>
      <c r="F534" s="72">
        <f>F539</f>
        <v>0</v>
      </c>
      <c r="G534" s="72">
        <f>G539</f>
        <v>0</v>
      </c>
      <c r="H534" s="142">
        <f>H539</f>
        <v>256.29244999999997</v>
      </c>
      <c r="I534" s="142"/>
      <c r="J534" s="142"/>
      <c r="K534" s="142"/>
      <c r="L534" s="142"/>
      <c r="M534" s="72">
        <f>M539</f>
        <v>0</v>
      </c>
      <c r="N534" s="72">
        <f>N539</f>
        <v>0</v>
      </c>
      <c r="O534" s="172"/>
    </row>
    <row r="535" spans="1:15" ht="33.75">
      <c r="A535" s="137"/>
      <c r="B535" s="141"/>
      <c r="C535" s="140"/>
      <c r="D535" s="35" t="s">
        <v>1</v>
      </c>
      <c r="E535" s="72">
        <f t="shared" ref="E535:E537" si="349">F535+G535+H535+M535+N535</f>
        <v>729.20754999999997</v>
      </c>
      <c r="F535" s="72">
        <f t="shared" ref="F535:H535" si="350">F540</f>
        <v>0</v>
      </c>
      <c r="G535" s="72">
        <f t="shared" si="350"/>
        <v>0</v>
      </c>
      <c r="H535" s="142">
        <f t="shared" si="350"/>
        <v>729.20754999999997</v>
      </c>
      <c r="I535" s="142"/>
      <c r="J535" s="142"/>
      <c r="K535" s="142"/>
      <c r="L535" s="142"/>
      <c r="M535" s="72">
        <f t="shared" ref="M535:N535" si="351">M540</f>
        <v>0</v>
      </c>
      <c r="N535" s="72">
        <f t="shared" si="351"/>
        <v>0</v>
      </c>
      <c r="O535" s="172"/>
    </row>
    <row r="536" spans="1:15" ht="33.75">
      <c r="A536" s="137"/>
      <c r="B536" s="141"/>
      <c r="C536" s="140"/>
      <c r="D536" s="35" t="s">
        <v>21</v>
      </c>
      <c r="E536" s="72">
        <f t="shared" si="349"/>
        <v>25.620599999999996</v>
      </c>
      <c r="F536" s="72">
        <f t="shared" ref="F536:H536" si="352">F541</f>
        <v>0</v>
      </c>
      <c r="G536" s="72">
        <f t="shared" si="352"/>
        <v>0</v>
      </c>
      <c r="H536" s="142">
        <f t="shared" si="352"/>
        <v>25.620599999999996</v>
      </c>
      <c r="I536" s="142"/>
      <c r="J536" s="142"/>
      <c r="K536" s="142"/>
      <c r="L536" s="142"/>
      <c r="M536" s="72">
        <f t="shared" ref="M536:N536" si="353">M541</f>
        <v>0</v>
      </c>
      <c r="N536" s="72">
        <f t="shared" si="353"/>
        <v>0</v>
      </c>
      <c r="O536" s="172"/>
    </row>
    <row r="537" spans="1:15" ht="22.5">
      <c r="A537" s="137"/>
      <c r="B537" s="141"/>
      <c r="C537" s="140"/>
      <c r="D537" s="35" t="s">
        <v>2</v>
      </c>
      <c r="E537" s="72">
        <f t="shared" si="349"/>
        <v>0</v>
      </c>
      <c r="F537" s="72">
        <f t="shared" ref="F537:H537" si="354">F542</f>
        <v>0</v>
      </c>
      <c r="G537" s="72">
        <f t="shared" si="354"/>
        <v>0</v>
      </c>
      <c r="H537" s="142">
        <f t="shared" si="354"/>
        <v>0</v>
      </c>
      <c r="I537" s="142"/>
      <c r="J537" s="142"/>
      <c r="K537" s="142"/>
      <c r="L537" s="142"/>
      <c r="M537" s="72">
        <f t="shared" ref="M537:N537" si="355">M542</f>
        <v>0</v>
      </c>
      <c r="N537" s="72">
        <f t="shared" si="355"/>
        <v>0</v>
      </c>
      <c r="O537" s="173"/>
    </row>
    <row r="538" spans="1:15" ht="15" customHeight="1">
      <c r="A538" s="137" t="s">
        <v>544</v>
      </c>
      <c r="B538" s="141" t="s">
        <v>228</v>
      </c>
      <c r="C538" s="140"/>
      <c r="D538" s="37" t="s">
        <v>20</v>
      </c>
      <c r="E538" s="72">
        <f>E539+E540+E541+E542</f>
        <v>1011.1206</v>
      </c>
      <c r="F538" s="72">
        <f t="shared" ref="F538" si="356">F539+F540+F541+F542</f>
        <v>0</v>
      </c>
      <c r="G538" s="72">
        <f t="shared" ref="G538" si="357">G539+G540+G541+G542</f>
        <v>0</v>
      </c>
      <c r="H538" s="142">
        <f>H539+H540+H541+H542</f>
        <v>1011.1206</v>
      </c>
      <c r="I538" s="142"/>
      <c r="J538" s="142"/>
      <c r="K538" s="142"/>
      <c r="L538" s="142"/>
      <c r="M538" s="72">
        <f>M539+M540+M541+M542</f>
        <v>0</v>
      </c>
      <c r="N538" s="72">
        <f t="shared" ref="N538" si="358">N539+N540+N541+N542</f>
        <v>0</v>
      </c>
      <c r="O538" s="171" t="s">
        <v>411</v>
      </c>
    </row>
    <row r="539" spans="1:15" ht="22.5">
      <c r="A539" s="137"/>
      <c r="B539" s="141"/>
      <c r="C539" s="140"/>
      <c r="D539" s="37" t="s">
        <v>26</v>
      </c>
      <c r="E539" s="72">
        <f>F539+G539+H539+M539+N539</f>
        <v>256.29244999999997</v>
      </c>
      <c r="F539" s="72">
        <v>0</v>
      </c>
      <c r="G539" s="72">
        <v>0</v>
      </c>
      <c r="H539" s="143">
        <v>256.29244999999997</v>
      </c>
      <c r="I539" s="142"/>
      <c r="J539" s="142"/>
      <c r="K539" s="142"/>
      <c r="L539" s="142"/>
      <c r="M539" s="72">
        <v>0</v>
      </c>
      <c r="N539" s="72">
        <v>0</v>
      </c>
      <c r="O539" s="172"/>
    </row>
    <row r="540" spans="1:15" ht="33.75">
      <c r="A540" s="137"/>
      <c r="B540" s="141"/>
      <c r="C540" s="140"/>
      <c r="D540" s="37" t="s">
        <v>1</v>
      </c>
      <c r="E540" s="72">
        <f t="shared" ref="E540:E542" si="359">F540+G540+H540+M540+N540</f>
        <v>729.20754999999997</v>
      </c>
      <c r="F540" s="72">
        <v>0</v>
      </c>
      <c r="G540" s="72">
        <v>0</v>
      </c>
      <c r="H540" s="142">
        <v>729.20754999999997</v>
      </c>
      <c r="I540" s="142"/>
      <c r="J540" s="142"/>
      <c r="K540" s="142"/>
      <c r="L540" s="142"/>
      <c r="M540" s="72">
        <v>0</v>
      </c>
      <c r="N540" s="72">
        <v>0</v>
      </c>
      <c r="O540" s="172"/>
    </row>
    <row r="541" spans="1:15" ht="33.75">
      <c r="A541" s="137"/>
      <c r="B541" s="141"/>
      <c r="C541" s="140"/>
      <c r="D541" s="37" t="s">
        <v>21</v>
      </c>
      <c r="E541" s="72">
        <f t="shared" si="359"/>
        <v>25.620599999999996</v>
      </c>
      <c r="F541" s="72">
        <v>0</v>
      </c>
      <c r="G541" s="72">
        <v>0</v>
      </c>
      <c r="H541" s="142">
        <f>256.2-230.5794</f>
        <v>25.620599999999996</v>
      </c>
      <c r="I541" s="142"/>
      <c r="J541" s="142"/>
      <c r="K541" s="142"/>
      <c r="L541" s="142"/>
      <c r="M541" s="72">
        <v>0</v>
      </c>
      <c r="N541" s="72">
        <v>0</v>
      </c>
      <c r="O541" s="172"/>
    </row>
    <row r="542" spans="1:15" ht="22.5">
      <c r="A542" s="137"/>
      <c r="B542" s="141"/>
      <c r="C542" s="140"/>
      <c r="D542" s="37" t="s">
        <v>2</v>
      </c>
      <c r="E542" s="72">
        <f t="shared" si="359"/>
        <v>0</v>
      </c>
      <c r="F542" s="72">
        <v>0</v>
      </c>
      <c r="G542" s="72">
        <v>0</v>
      </c>
      <c r="H542" s="142">
        <v>0</v>
      </c>
      <c r="I542" s="142"/>
      <c r="J542" s="142"/>
      <c r="K542" s="142"/>
      <c r="L542" s="142"/>
      <c r="M542" s="72">
        <v>0</v>
      </c>
      <c r="N542" s="72">
        <v>0</v>
      </c>
      <c r="O542" s="172"/>
    </row>
    <row r="543" spans="1:15">
      <c r="A543" s="137"/>
      <c r="B543" s="139" t="s">
        <v>233</v>
      </c>
      <c r="C543" s="137"/>
      <c r="D543" s="137"/>
      <c r="E543" s="138" t="s">
        <v>63</v>
      </c>
      <c r="F543" s="138" t="s">
        <v>64</v>
      </c>
      <c r="G543" s="138" t="s">
        <v>212</v>
      </c>
      <c r="H543" s="138" t="s">
        <v>3</v>
      </c>
      <c r="I543" s="140" t="s">
        <v>163</v>
      </c>
      <c r="J543" s="140"/>
      <c r="K543" s="140"/>
      <c r="L543" s="140"/>
      <c r="M543" s="138" t="s">
        <v>65</v>
      </c>
      <c r="N543" s="138" t="s">
        <v>66</v>
      </c>
      <c r="O543" s="172"/>
    </row>
    <row r="544" spans="1:15" ht="22.5">
      <c r="A544" s="137"/>
      <c r="B544" s="139"/>
      <c r="C544" s="137"/>
      <c r="D544" s="137"/>
      <c r="E544" s="138"/>
      <c r="F544" s="138"/>
      <c r="G544" s="138"/>
      <c r="H544" s="138"/>
      <c r="I544" s="66" t="s">
        <v>159</v>
      </c>
      <c r="J544" s="66" t="s">
        <v>160</v>
      </c>
      <c r="K544" s="66" t="s">
        <v>161</v>
      </c>
      <c r="L544" s="66" t="s">
        <v>162</v>
      </c>
      <c r="M544" s="138"/>
      <c r="N544" s="138"/>
      <c r="O544" s="172"/>
    </row>
    <row r="545" spans="1:15">
      <c r="A545" s="137"/>
      <c r="B545" s="139"/>
      <c r="C545" s="137"/>
      <c r="D545" s="137"/>
      <c r="E545" s="36">
        <v>2</v>
      </c>
      <c r="F545" s="36">
        <v>0</v>
      </c>
      <c r="G545" s="36">
        <v>0</v>
      </c>
      <c r="H545" s="36">
        <v>2</v>
      </c>
      <c r="I545" s="36">
        <v>0</v>
      </c>
      <c r="J545" s="36">
        <v>0</v>
      </c>
      <c r="K545" s="36">
        <v>0</v>
      </c>
      <c r="L545" s="36">
        <v>2</v>
      </c>
      <c r="M545" s="36">
        <v>0</v>
      </c>
      <c r="N545" s="36">
        <v>0</v>
      </c>
      <c r="O545" s="173"/>
    </row>
    <row r="546" spans="1:15">
      <c r="A546" s="137" t="s">
        <v>436</v>
      </c>
      <c r="B546" s="141" t="s">
        <v>209</v>
      </c>
      <c r="C546" s="140"/>
      <c r="D546" s="28" t="s">
        <v>20</v>
      </c>
      <c r="E546" s="72">
        <f>E547+E548+E549+E550</f>
        <v>122097.16658</v>
      </c>
      <c r="F546" s="72">
        <f t="shared" ref="F546" si="360">F547+F548+F549+F550</f>
        <v>0</v>
      </c>
      <c r="G546" s="72">
        <f t="shared" ref="G546" si="361">G547+G548+G549+G550</f>
        <v>0</v>
      </c>
      <c r="H546" s="142">
        <f>H547+H548+H549+H550</f>
        <v>40761.166580000005</v>
      </c>
      <c r="I546" s="142"/>
      <c r="J546" s="142"/>
      <c r="K546" s="142"/>
      <c r="L546" s="142"/>
      <c r="M546" s="72">
        <f>M547+M548+M549+M550</f>
        <v>40824.800000000003</v>
      </c>
      <c r="N546" s="72">
        <f t="shared" ref="N546" si="362">N547+N548+N549+N550</f>
        <v>40511.199999999997</v>
      </c>
      <c r="O546" s="171"/>
    </row>
    <row r="547" spans="1:15" ht="22.5">
      <c r="A547" s="137"/>
      <c r="B547" s="141"/>
      <c r="C547" s="140"/>
      <c r="D547" s="28" t="s">
        <v>26</v>
      </c>
      <c r="E547" s="72">
        <f>F547+G547+H547+M547+N547</f>
        <v>3848.1353099999997</v>
      </c>
      <c r="F547" s="72">
        <f>F552+F560+F568</f>
        <v>0</v>
      </c>
      <c r="G547" s="72">
        <f>G552+G560+G568</f>
        <v>0</v>
      </c>
      <c r="H547" s="142">
        <f>H552+H560+H568</f>
        <v>1092.3553099999999</v>
      </c>
      <c r="I547" s="142"/>
      <c r="J547" s="142"/>
      <c r="K547" s="142"/>
      <c r="L547" s="142"/>
      <c r="M547" s="72">
        <f>M552+M560+M568</f>
        <v>1279.5</v>
      </c>
      <c r="N547" s="72">
        <f>N552+N560+N568</f>
        <v>1476.28</v>
      </c>
      <c r="O547" s="172"/>
    </row>
    <row r="548" spans="1:15" ht="33.75">
      <c r="A548" s="137"/>
      <c r="B548" s="141"/>
      <c r="C548" s="140"/>
      <c r="D548" s="28" t="s">
        <v>1</v>
      </c>
      <c r="E548" s="72">
        <f t="shared" ref="E548:E550" si="363">F548+G548+H548+M548+N548</f>
        <v>118249.03127000001</v>
      </c>
      <c r="F548" s="72">
        <f t="shared" ref="F548:H548" si="364">F553+F561+F569</f>
        <v>0</v>
      </c>
      <c r="G548" s="72">
        <f t="shared" si="364"/>
        <v>0</v>
      </c>
      <c r="H548" s="142">
        <f t="shared" si="364"/>
        <v>39668.811270000006</v>
      </c>
      <c r="I548" s="142"/>
      <c r="J548" s="142"/>
      <c r="K548" s="142"/>
      <c r="L548" s="142"/>
      <c r="M548" s="72">
        <f t="shared" ref="M548:N548" si="365">M553+M561+M569</f>
        <v>39545.300000000003</v>
      </c>
      <c r="N548" s="72">
        <f t="shared" si="365"/>
        <v>39034.92</v>
      </c>
      <c r="O548" s="172"/>
    </row>
    <row r="549" spans="1:15" ht="33.75">
      <c r="A549" s="137"/>
      <c r="B549" s="141"/>
      <c r="C549" s="140"/>
      <c r="D549" s="28" t="s">
        <v>21</v>
      </c>
      <c r="E549" s="72">
        <f t="shared" si="363"/>
        <v>0</v>
      </c>
      <c r="F549" s="72">
        <f t="shared" ref="F549:H549" si="366">F554+F562+F570</f>
        <v>0</v>
      </c>
      <c r="G549" s="72">
        <f t="shared" si="366"/>
        <v>0</v>
      </c>
      <c r="H549" s="142">
        <f t="shared" si="366"/>
        <v>0</v>
      </c>
      <c r="I549" s="142"/>
      <c r="J549" s="142"/>
      <c r="K549" s="142"/>
      <c r="L549" s="142"/>
      <c r="M549" s="72">
        <f t="shared" ref="M549:N549" si="367">M554+M562+M570</f>
        <v>0</v>
      </c>
      <c r="N549" s="72">
        <f t="shared" si="367"/>
        <v>0</v>
      </c>
      <c r="O549" s="172"/>
    </row>
    <row r="550" spans="1:15" ht="22.5">
      <c r="A550" s="137"/>
      <c r="B550" s="141"/>
      <c r="C550" s="140"/>
      <c r="D550" s="28" t="s">
        <v>2</v>
      </c>
      <c r="E550" s="72">
        <f t="shared" si="363"/>
        <v>0</v>
      </c>
      <c r="F550" s="72">
        <f t="shared" ref="F550:H550" si="368">F555+F563+F571</f>
        <v>0</v>
      </c>
      <c r="G550" s="72">
        <f t="shared" si="368"/>
        <v>0</v>
      </c>
      <c r="H550" s="142">
        <f t="shared" si="368"/>
        <v>0</v>
      </c>
      <c r="I550" s="142"/>
      <c r="J550" s="142"/>
      <c r="K550" s="142"/>
      <c r="L550" s="142"/>
      <c r="M550" s="72">
        <f t="shared" ref="M550:N550" si="369">M555+M563+M571</f>
        <v>0</v>
      </c>
      <c r="N550" s="72">
        <f t="shared" si="369"/>
        <v>0</v>
      </c>
      <c r="O550" s="173"/>
    </row>
    <row r="551" spans="1:15">
      <c r="A551" s="137" t="s">
        <v>545</v>
      </c>
      <c r="B551" s="141" t="s">
        <v>210</v>
      </c>
      <c r="C551" s="140"/>
      <c r="D551" s="28" t="s">
        <v>20</v>
      </c>
      <c r="E551" s="72">
        <f>E552+E553+E554+E555</f>
        <v>12808.36658</v>
      </c>
      <c r="F551" s="72">
        <f t="shared" ref="F551" si="370">F552+F553+F554+F555</f>
        <v>0</v>
      </c>
      <c r="G551" s="72">
        <f t="shared" ref="G551" si="371">G552+G553+G554+G555</f>
        <v>0</v>
      </c>
      <c r="H551" s="142">
        <f>H552+H553+H554+H555</f>
        <v>4201.3665799999999</v>
      </c>
      <c r="I551" s="142"/>
      <c r="J551" s="142"/>
      <c r="K551" s="142"/>
      <c r="L551" s="142"/>
      <c r="M551" s="72">
        <f>M552+M553+M554+M555</f>
        <v>4265</v>
      </c>
      <c r="N551" s="72">
        <f t="shared" ref="N551" si="372">N552+N553+N554+N555</f>
        <v>4342</v>
      </c>
      <c r="O551" s="171" t="s">
        <v>411</v>
      </c>
    </row>
    <row r="552" spans="1:15" ht="22.5">
      <c r="A552" s="137"/>
      <c r="B552" s="141"/>
      <c r="C552" s="140"/>
      <c r="D552" s="28" t="s">
        <v>26</v>
      </c>
      <c r="E552" s="72">
        <f>F552+G552+H552+M552+N552</f>
        <v>3848.1353099999997</v>
      </c>
      <c r="F552" s="72">
        <v>0</v>
      </c>
      <c r="G552" s="72">
        <v>0</v>
      </c>
      <c r="H552" s="142">
        <f>1092.98589-0.63058</f>
        <v>1092.3553099999999</v>
      </c>
      <c r="I552" s="142"/>
      <c r="J552" s="142"/>
      <c r="K552" s="142"/>
      <c r="L552" s="142"/>
      <c r="M552" s="72">
        <v>1279.5</v>
      </c>
      <c r="N552" s="72">
        <v>1476.28</v>
      </c>
      <c r="O552" s="172"/>
    </row>
    <row r="553" spans="1:15" ht="33.75">
      <c r="A553" s="137"/>
      <c r="B553" s="141"/>
      <c r="C553" s="140"/>
      <c r="D553" s="28" t="s">
        <v>1</v>
      </c>
      <c r="E553" s="72">
        <f t="shared" ref="E553:E555" si="373">F553+G553+H553+M553+N553</f>
        <v>8960.2312700000002</v>
      </c>
      <c r="F553" s="72">
        <v>0</v>
      </c>
      <c r="G553" s="72">
        <v>0</v>
      </c>
      <c r="H553" s="142">
        <f>3109.01411-0.00284</f>
        <v>3109.01127</v>
      </c>
      <c r="I553" s="142"/>
      <c r="J553" s="142"/>
      <c r="K553" s="142"/>
      <c r="L553" s="142"/>
      <c r="M553" s="72">
        <v>2985.5</v>
      </c>
      <c r="N553" s="72">
        <v>2865.72</v>
      </c>
      <c r="O553" s="172"/>
    </row>
    <row r="554" spans="1:15" ht="33.75">
      <c r="A554" s="137"/>
      <c r="B554" s="141"/>
      <c r="C554" s="140"/>
      <c r="D554" s="28" t="s">
        <v>21</v>
      </c>
      <c r="E554" s="72">
        <f t="shared" si="373"/>
        <v>0</v>
      </c>
      <c r="F554" s="72">
        <v>0</v>
      </c>
      <c r="G554" s="72">
        <v>0</v>
      </c>
      <c r="H554" s="142">
        <v>0</v>
      </c>
      <c r="I554" s="142"/>
      <c r="J554" s="142"/>
      <c r="K554" s="142"/>
      <c r="L554" s="142"/>
      <c r="M554" s="72">
        <v>0</v>
      </c>
      <c r="N554" s="72">
        <v>0</v>
      </c>
      <c r="O554" s="172"/>
    </row>
    <row r="555" spans="1:15" ht="22.5">
      <c r="A555" s="137"/>
      <c r="B555" s="141"/>
      <c r="C555" s="140"/>
      <c r="D555" s="28" t="s">
        <v>2</v>
      </c>
      <c r="E555" s="72">
        <f t="shared" si="373"/>
        <v>0</v>
      </c>
      <c r="F555" s="72">
        <v>0</v>
      </c>
      <c r="G555" s="72">
        <v>0</v>
      </c>
      <c r="H555" s="142">
        <v>0</v>
      </c>
      <c r="I555" s="142"/>
      <c r="J555" s="142"/>
      <c r="K555" s="142"/>
      <c r="L555" s="142"/>
      <c r="M555" s="72">
        <v>0</v>
      </c>
      <c r="N555" s="72">
        <v>0</v>
      </c>
      <c r="O555" s="172"/>
    </row>
    <row r="556" spans="1:15">
      <c r="A556" s="137"/>
      <c r="B556" s="139" t="s">
        <v>457</v>
      </c>
      <c r="C556" s="137"/>
      <c r="D556" s="137"/>
      <c r="E556" s="138" t="s">
        <v>63</v>
      </c>
      <c r="F556" s="138" t="s">
        <v>64</v>
      </c>
      <c r="G556" s="138" t="s">
        <v>212</v>
      </c>
      <c r="H556" s="138" t="s">
        <v>3</v>
      </c>
      <c r="I556" s="140" t="s">
        <v>163</v>
      </c>
      <c r="J556" s="140"/>
      <c r="K556" s="140"/>
      <c r="L556" s="140"/>
      <c r="M556" s="138" t="s">
        <v>65</v>
      </c>
      <c r="N556" s="138" t="s">
        <v>66</v>
      </c>
      <c r="O556" s="172"/>
    </row>
    <row r="557" spans="1:15" ht="22.5">
      <c r="A557" s="137"/>
      <c r="B557" s="139"/>
      <c r="C557" s="137"/>
      <c r="D557" s="137"/>
      <c r="E557" s="138"/>
      <c r="F557" s="138"/>
      <c r="G557" s="138"/>
      <c r="H557" s="138"/>
      <c r="I557" s="30" t="s">
        <v>159</v>
      </c>
      <c r="J557" s="30" t="s">
        <v>160</v>
      </c>
      <c r="K557" s="30" t="s">
        <v>161</v>
      </c>
      <c r="L557" s="30" t="s">
        <v>162</v>
      </c>
      <c r="M557" s="138"/>
      <c r="N557" s="138"/>
      <c r="O557" s="172"/>
    </row>
    <row r="558" spans="1:15" ht="36" customHeight="1">
      <c r="A558" s="137"/>
      <c r="B558" s="139"/>
      <c r="C558" s="137"/>
      <c r="D558" s="137"/>
      <c r="E558" s="31">
        <v>10</v>
      </c>
      <c r="F558" s="31">
        <v>0</v>
      </c>
      <c r="G558" s="31">
        <v>0</v>
      </c>
      <c r="H558" s="31">
        <v>10</v>
      </c>
      <c r="I558" s="100">
        <v>10</v>
      </c>
      <c r="J558" s="100">
        <v>10</v>
      </c>
      <c r="K558" s="100">
        <v>10</v>
      </c>
      <c r="L558" s="100">
        <v>10</v>
      </c>
      <c r="M558" s="100">
        <v>10</v>
      </c>
      <c r="N558" s="100">
        <v>10</v>
      </c>
      <c r="O558" s="173"/>
    </row>
    <row r="559" spans="1:15">
      <c r="A559" s="137" t="s">
        <v>546</v>
      </c>
      <c r="B559" s="141" t="s">
        <v>211</v>
      </c>
      <c r="C559" s="140"/>
      <c r="D559" s="28" t="s">
        <v>20</v>
      </c>
      <c r="E559" s="72">
        <f>E560+E561+E562+E563</f>
        <v>106164</v>
      </c>
      <c r="F559" s="72">
        <f t="shared" ref="F559" si="374">F560+F561+F562+F563</f>
        <v>0</v>
      </c>
      <c r="G559" s="72">
        <f t="shared" ref="G559" si="375">G560+G561+G562+G563</f>
        <v>0</v>
      </c>
      <c r="H559" s="142">
        <f>H560+H561+H562+H563</f>
        <v>35388</v>
      </c>
      <c r="I559" s="142"/>
      <c r="J559" s="142"/>
      <c r="K559" s="142"/>
      <c r="L559" s="142"/>
      <c r="M559" s="72">
        <f>M560+M561+M562+M563</f>
        <v>35388</v>
      </c>
      <c r="N559" s="72">
        <f t="shared" ref="N559" si="376">N560+N561+N562+N563</f>
        <v>35388</v>
      </c>
      <c r="O559" s="171" t="s">
        <v>411</v>
      </c>
    </row>
    <row r="560" spans="1:15" ht="22.5">
      <c r="A560" s="137"/>
      <c r="B560" s="141"/>
      <c r="C560" s="140"/>
      <c r="D560" s="28" t="s">
        <v>26</v>
      </c>
      <c r="E560" s="72">
        <f>F560+G560+H560+M560+N560</f>
        <v>0</v>
      </c>
      <c r="F560" s="72">
        <v>0</v>
      </c>
      <c r="G560" s="72">
        <v>0</v>
      </c>
      <c r="H560" s="142">
        <v>0</v>
      </c>
      <c r="I560" s="142"/>
      <c r="J560" s="142"/>
      <c r="K560" s="142"/>
      <c r="L560" s="142"/>
      <c r="M560" s="72">
        <v>0</v>
      </c>
      <c r="N560" s="72">
        <v>0</v>
      </c>
      <c r="O560" s="172"/>
    </row>
    <row r="561" spans="1:15" ht="33.75">
      <c r="A561" s="137"/>
      <c r="B561" s="141"/>
      <c r="C561" s="140"/>
      <c r="D561" s="28" t="s">
        <v>1</v>
      </c>
      <c r="E561" s="72">
        <f t="shared" ref="E561:E563" si="377">F561+G561+H561+M561+N561</f>
        <v>106164</v>
      </c>
      <c r="F561" s="72">
        <v>0</v>
      </c>
      <c r="G561" s="72">
        <v>0</v>
      </c>
      <c r="H561" s="143">
        <v>35388</v>
      </c>
      <c r="I561" s="142"/>
      <c r="J561" s="142"/>
      <c r="K561" s="142"/>
      <c r="L561" s="142"/>
      <c r="M561" s="72">
        <v>35388</v>
      </c>
      <c r="N561" s="72">
        <v>35388</v>
      </c>
      <c r="O561" s="172"/>
    </row>
    <row r="562" spans="1:15" ht="33.75">
      <c r="A562" s="137"/>
      <c r="B562" s="141"/>
      <c r="C562" s="140"/>
      <c r="D562" s="28" t="s">
        <v>21</v>
      </c>
      <c r="E562" s="72">
        <f t="shared" si="377"/>
        <v>0</v>
      </c>
      <c r="F562" s="72">
        <v>0</v>
      </c>
      <c r="G562" s="72">
        <v>0</v>
      </c>
      <c r="H562" s="142">
        <v>0</v>
      </c>
      <c r="I562" s="142"/>
      <c r="J562" s="142"/>
      <c r="K562" s="142"/>
      <c r="L562" s="142"/>
      <c r="M562" s="72">
        <v>0</v>
      </c>
      <c r="N562" s="72">
        <v>0</v>
      </c>
      <c r="O562" s="172"/>
    </row>
    <row r="563" spans="1:15" ht="22.5">
      <c r="A563" s="137"/>
      <c r="B563" s="141"/>
      <c r="C563" s="140"/>
      <c r="D563" s="28" t="s">
        <v>2</v>
      </c>
      <c r="E563" s="72">
        <f t="shared" si="377"/>
        <v>0</v>
      </c>
      <c r="F563" s="72">
        <v>0</v>
      </c>
      <c r="G563" s="72">
        <v>0</v>
      </c>
      <c r="H563" s="142">
        <v>0</v>
      </c>
      <c r="I563" s="142"/>
      <c r="J563" s="142"/>
      <c r="K563" s="142"/>
      <c r="L563" s="142"/>
      <c r="M563" s="72">
        <v>0</v>
      </c>
      <c r="N563" s="72">
        <v>0</v>
      </c>
      <c r="O563" s="172"/>
    </row>
    <row r="564" spans="1:15">
      <c r="A564" s="137"/>
      <c r="B564" s="139" t="s">
        <v>456</v>
      </c>
      <c r="C564" s="137"/>
      <c r="D564" s="137"/>
      <c r="E564" s="138" t="s">
        <v>63</v>
      </c>
      <c r="F564" s="138" t="s">
        <v>64</v>
      </c>
      <c r="G564" s="138" t="s">
        <v>212</v>
      </c>
      <c r="H564" s="138" t="s">
        <v>3</v>
      </c>
      <c r="I564" s="140" t="s">
        <v>163</v>
      </c>
      <c r="J564" s="140"/>
      <c r="K564" s="140"/>
      <c r="L564" s="140"/>
      <c r="M564" s="138" t="s">
        <v>65</v>
      </c>
      <c r="N564" s="138" t="s">
        <v>66</v>
      </c>
      <c r="O564" s="172"/>
    </row>
    <row r="565" spans="1:15" ht="22.5">
      <c r="A565" s="137"/>
      <c r="B565" s="139"/>
      <c r="C565" s="137"/>
      <c r="D565" s="137"/>
      <c r="E565" s="138"/>
      <c r="F565" s="138"/>
      <c r="G565" s="138"/>
      <c r="H565" s="138"/>
      <c r="I565" s="30" t="s">
        <v>159</v>
      </c>
      <c r="J565" s="30" t="s">
        <v>160</v>
      </c>
      <c r="K565" s="30" t="s">
        <v>161</v>
      </c>
      <c r="L565" s="30" t="s">
        <v>162</v>
      </c>
      <c r="M565" s="138"/>
      <c r="N565" s="138"/>
      <c r="O565" s="172"/>
    </row>
    <row r="566" spans="1:15" ht="22.5" customHeight="1">
      <c r="A566" s="137"/>
      <c r="B566" s="139"/>
      <c r="C566" s="137"/>
      <c r="D566" s="137"/>
      <c r="E566" s="27">
        <v>453</v>
      </c>
      <c r="F566" s="31">
        <v>0</v>
      </c>
      <c r="G566" s="27">
        <v>0</v>
      </c>
      <c r="H566" s="27">
        <v>453</v>
      </c>
      <c r="I566" s="27">
        <v>453</v>
      </c>
      <c r="J566" s="27">
        <v>453</v>
      </c>
      <c r="K566" s="27">
        <v>453</v>
      </c>
      <c r="L566" s="27">
        <v>453</v>
      </c>
      <c r="M566" s="27">
        <v>445</v>
      </c>
      <c r="N566" s="27">
        <v>445</v>
      </c>
      <c r="O566" s="173"/>
    </row>
    <row r="567" spans="1:15" ht="22.5" customHeight="1">
      <c r="A567" s="137" t="s">
        <v>547</v>
      </c>
      <c r="B567" s="141" t="s">
        <v>229</v>
      </c>
      <c r="C567" s="140"/>
      <c r="D567" s="68" t="s">
        <v>20</v>
      </c>
      <c r="E567" s="72">
        <f>E568+E569+E570+E571</f>
        <v>3124.8</v>
      </c>
      <c r="F567" s="72">
        <f t="shared" ref="F567" si="378">F568+F569+F570+F571</f>
        <v>0</v>
      </c>
      <c r="G567" s="72">
        <f t="shared" ref="G567" si="379">G568+G569+G570+G571</f>
        <v>0</v>
      </c>
      <c r="H567" s="142">
        <f>H568+H569+H570+H571</f>
        <v>1171.8</v>
      </c>
      <c r="I567" s="142"/>
      <c r="J567" s="142"/>
      <c r="K567" s="142"/>
      <c r="L567" s="142"/>
      <c r="M567" s="72">
        <f>M568+M569+M570+M571</f>
        <v>1171.8</v>
      </c>
      <c r="N567" s="72">
        <f t="shared" ref="N567" si="380">N568+N569+N570+N571</f>
        <v>781.2</v>
      </c>
      <c r="O567" s="171" t="s">
        <v>411</v>
      </c>
    </row>
    <row r="568" spans="1:15" ht="22.5" customHeight="1">
      <c r="A568" s="137"/>
      <c r="B568" s="141"/>
      <c r="C568" s="140"/>
      <c r="D568" s="68" t="s">
        <v>26</v>
      </c>
      <c r="E568" s="72">
        <f>F568+G568+H568+M568+N568</f>
        <v>0</v>
      </c>
      <c r="F568" s="72">
        <v>0</v>
      </c>
      <c r="G568" s="72">
        <v>0</v>
      </c>
      <c r="H568" s="142">
        <v>0</v>
      </c>
      <c r="I568" s="142"/>
      <c r="J568" s="142"/>
      <c r="K568" s="142"/>
      <c r="L568" s="142"/>
      <c r="M568" s="72">
        <v>0</v>
      </c>
      <c r="N568" s="72">
        <v>0</v>
      </c>
      <c r="O568" s="172"/>
    </row>
    <row r="569" spans="1:15" ht="22.5" customHeight="1">
      <c r="A569" s="137"/>
      <c r="B569" s="141"/>
      <c r="C569" s="140"/>
      <c r="D569" s="68" t="s">
        <v>1</v>
      </c>
      <c r="E569" s="72">
        <f t="shared" ref="E569:E571" si="381">F569+G569+H569+M569+N569</f>
        <v>3124.8</v>
      </c>
      <c r="F569" s="72">
        <v>0</v>
      </c>
      <c r="G569" s="72">
        <v>0</v>
      </c>
      <c r="H569" s="142">
        <v>1171.8</v>
      </c>
      <c r="I569" s="142"/>
      <c r="J569" s="142"/>
      <c r="K569" s="142"/>
      <c r="L569" s="142"/>
      <c r="M569" s="72">
        <v>1171.8</v>
      </c>
      <c r="N569" s="72">
        <v>781.2</v>
      </c>
      <c r="O569" s="172"/>
    </row>
    <row r="570" spans="1:15" ht="22.5" customHeight="1">
      <c r="A570" s="137"/>
      <c r="B570" s="141"/>
      <c r="C570" s="140"/>
      <c r="D570" s="68" t="s">
        <v>21</v>
      </c>
      <c r="E570" s="72">
        <f t="shared" si="381"/>
        <v>0</v>
      </c>
      <c r="F570" s="72">
        <v>0</v>
      </c>
      <c r="G570" s="72">
        <v>0</v>
      </c>
      <c r="H570" s="142">
        <v>0</v>
      </c>
      <c r="I570" s="142"/>
      <c r="J570" s="142"/>
      <c r="K570" s="142"/>
      <c r="L570" s="142"/>
      <c r="M570" s="72">
        <v>0</v>
      </c>
      <c r="N570" s="72">
        <v>0</v>
      </c>
      <c r="O570" s="172"/>
    </row>
    <row r="571" spans="1:15" ht="22.5" customHeight="1">
      <c r="A571" s="137"/>
      <c r="B571" s="141"/>
      <c r="C571" s="140"/>
      <c r="D571" s="68" t="s">
        <v>2</v>
      </c>
      <c r="E571" s="72">
        <f t="shared" si="381"/>
        <v>0</v>
      </c>
      <c r="F571" s="72">
        <v>0</v>
      </c>
      <c r="G571" s="72">
        <v>0</v>
      </c>
      <c r="H571" s="142">
        <v>0</v>
      </c>
      <c r="I571" s="142"/>
      <c r="J571" s="142"/>
      <c r="K571" s="142"/>
      <c r="L571" s="142"/>
      <c r="M571" s="72">
        <v>0</v>
      </c>
      <c r="N571" s="72">
        <v>0</v>
      </c>
      <c r="O571" s="172"/>
    </row>
    <row r="572" spans="1:15" ht="22.5" customHeight="1">
      <c r="A572" s="137"/>
      <c r="B572" s="139" t="s">
        <v>472</v>
      </c>
      <c r="C572" s="137"/>
      <c r="D572" s="137"/>
      <c r="E572" s="138" t="s">
        <v>63</v>
      </c>
      <c r="F572" s="138" t="s">
        <v>64</v>
      </c>
      <c r="G572" s="138" t="s">
        <v>212</v>
      </c>
      <c r="H572" s="138" t="s">
        <v>3</v>
      </c>
      <c r="I572" s="140" t="s">
        <v>163</v>
      </c>
      <c r="J572" s="140"/>
      <c r="K572" s="140"/>
      <c r="L572" s="140"/>
      <c r="M572" s="138" t="s">
        <v>65</v>
      </c>
      <c r="N572" s="138" t="s">
        <v>66</v>
      </c>
      <c r="O572" s="172"/>
    </row>
    <row r="573" spans="1:15" ht="22.5" customHeight="1">
      <c r="A573" s="137"/>
      <c r="B573" s="139"/>
      <c r="C573" s="137"/>
      <c r="D573" s="137"/>
      <c r="E573" s="138"/>
      <c r="F573" s="138"/>
      <c r="G573" s="138"/>
      <c r="H573" s="138"/>
      <c r="I573" s="66" t="s">
        <v>159</v>
      </c>
      <c r="J573" s="66" t="s">
        <v>160</v>
      </c>
      <c r="K573" s="66" t="s">
        <v>161</v>
      </c>
      <c r="L573" s="66" t="s">
        <v>162</v>
      </c>
      <c r="M573" s="138"/>
      <c r="N573" s="138"/>
      <c r="O573" s="172"/>
    </row>
    <row r="574" spans="1:15" ht="22.5" customHeight="1">
      <c r="A574" s="137"/>
      <c r="B574" s="139"/>
      <c r="C574" s="137"/>
      <c r="D574" s="137"/>
      <c r="E574" s="34">
        <v>15</v>
      </c>
      <c r="F574" s="34">
        <v>0</v>
      </c>
      <c r="G574" s="34">
        <v>0</v>
      </c>
      <c r="H574" s="34">
        <v>15</v>
      </c>
      <c r="I574" s="100">
        <v>15</v>
      </c>
      <c r="J574" s="100">
        <v>15</v>
      </c>
      <c r="K574" s="100">
        <v>15</v>
      </c>
      <c r="L574" s="100">
        <v>15</v>
      </c>
      <c r="M574" s="100">
        <v>15</v>
      </c>
      <c r="N574" s="100">
        <v>15</v>
      </c>
      <c r="O574" s="173"/>
    </row>
    <row r="575" spans="1:15">
      <c r="A575" s="140" t="s">
        <v>27</v>
      </c>
      <c r="B575" s="140"/>
      <c r="C575" s="140"/>
      <c r="D575" s="24" t="s">
        <v>20</v>
      </c>
      <c r="E575" s="72">
        <f>E576+E577+E578+E579</f>
        <v>14001940.430900002</v>
      </c>
      <c r="F575" s="72">
        <f t="shared" ref="F575" si="382">F576+F577+F578+F579</f>
        <v>3061491.1075200001</v>
      </c>
      <c r="G575" s="72">
        <f t="shared" ref="G575" si="383">G576+G577+G578+G579</f>
        <v>2725976.94759</v>
      </c>
      <c r="H575" s="142">
        <f>H576+H577+H578+H579</f>
        <v>2818515.6369900005</v>
      </c>
      <c r="I575" s="142"/>
      <c r="J575" s="142"/>
      <c r="K575" s="142"/>
      <c r="L575" s="142"/>
      <c r="M575" s="72">
        <f>M576+M577+M578+M579</f>
        <v>2706629.6859299997</v>
      </c>
      <c r="N575" s="72">
        <f t="shared" ref="N575" si="384">N576+N577+N578+N579</f>
        <v>2689327.0528700002</v>
      </c>
      <c r="O575" s="138"/>
    </row>
    <row r="576" spans="1:15" ht="22.5">
      <c r="A576" s="140"/>
      <c r="B576" s="140"/>
      <c r="C576" s="140"/>
      <c r="D576" s="24" t="s">
        <v>26</v>
      </c>
      <c r="E576" s="72">
        <f>F576+G576+H576+M576+N576</f>
        <v>9750780.7965900004</v>
      </c>
      <c r="F576" s="72">
        <f>F10+F191+F276+F289+F310+F323+F352+F432+F445+F458+F487+F500+F521+F534+F547</f>
        <v>2084091.5373799999</v>
      </c>
      <c r="G576" s="72">
        <f>G10+G191+G276+G289+G310+G323+G352+G432+G445+G458+G487+G500+G521+G534+G547</f>
        <v>1757368.88591</v>
      </c>
      <c r="H576" s="142">
        <f>H10+H191+H276+H289+H310+H323+H352+H432+H445+H458+H487+H500+H521+H534+H547</f>
        <v>2053070.9272100001</v>
      </c>
      <c r="I576" s="142"/>
      <c r="J576" s="142"/>
      <c r="K576" s="142"/>
      <c r="L576" s="142"/>
      <c r="M576" s="72">
        <f>M10+M191+M276+M289+M310+M323+M352+M432+M445+M458+M487+M500+M521+M534+M547</f>
        <v>1937197.1975199999</v>
      </c>
      <c r="N576" s="72">
        <f>N10+N191+N276+N289+N310+N323+N352+N432+N445+N458+N487+N500+N521+N534+N547</f>
        <v>1919052.2485700001</v>
      </c>
      <c r="O576" s="138"/>
    </row>
    <row r="577" spans="1:15" ht="33.75">
      <c r="A577" s="140"/>
      <c r="B577" s="140"/>
      <c r="C577" s="140"/>
      <c r="D577" s="24" t="s">
        <v>1</v>
      </c>
      <c r="E577" s="72">
        <f t="shared" ref="E577:E579" si="385">F577+G577+H577+M577+N577</f>
        <v>441266.43366000004</v>
      </c>
      <c r="F577" s="72">
        <f t="shared" ref="F577:G577" si="386">F11+F192+F277+F290+F311+F324+F353+F433+F446+F459+F488+F501+F522+F535+F548</f>
        <v>122738.2594</v>
      </c>
      <c r="G577" s="72">
        <f t="shared" si="386"/>
        <v>89004.720580000008</v>
      </c>
      <c r="H577" s="142">
        <f>H11+H192+H277+H290+H311+H324+H353+H433+H446+H459+H488+H501+H522+H535+H548</f>
        <v>79593.087370000008</v>
      </c>
      <c r="I577" s="142"/>
      <c r="J577" s="142"/>
      <c r="K577" s="142"/>
      <c r="L577" s="142"/>
      <c r="M577" s="72">
        <f t="shared" ref="M577:N577" si="387">M11+M192+M277+M290+M311+M324+M353+M433+M446+M459+M488+M501+M522+M535+M548</f>
        <v>76305.514880000002</v>
      </c>
      <c r="N577" s="72">
        <f t="shared" si="387"/>
        <v>73624.851429999995</v>
      </c>
      <c r="O577" s="138"/>
    </row>
    <row r="578" spans="1:15" ht="33.75">
      <c r="A578" s="140"/>
      <c r="B578" s="140"/>
      <c r="C578" s="140"/>
      <c r="D578" s="24" t="s">
        <v>21</v>
      </c>
      <c r="E578" s="72">
        <f t="shared" si="385"/>
        <v>3326565.0860700002</v>
      </c>
      <c r="F578" s="72">
        <f t="shared" ref="F578:G578" si="388">F12+F193+F278+F291+F312+F325+F354+F434+F447+F460+F489+F502+F523+F536+F549</f>
        <v>608468.17073999997</v>
      </c>
      <c r="G578" s="72">
        <f t="shared" si="388"/>
        <v>642468.36652000016</v>
      </c>
      <c r="H578" s="142">
        <f>H12+H193+H278+H291+H312+H325+H354+H434+H447+H460+H489+H502+H523+H536+H549</f>
        <v>685851.62241000007</v>
      </c>
      <c r="I578" s="142"/>
      <c r="J578" s="142"/>
      <c r="K578" s="142"/>
      <c r="L578" s="142"/>
      <c r="M578" s="72">
        <f>M12+M193+M278+M291+M312+M325+M354+M434+M447+M460+M489+M502+M523+M536+M549</f>
        <v>693126.97352999996</v>
      </c>
      <c r="N578" s="72">
        <f t="shared" ref="N578" si="389">N12+N193+N278+N291+N312+N325+N354+N434+N447+N460+N489+N502+N523+N536+N549</f>
        <v>696649.95287000004</v>
      </c>
      <c r="O578" s="138"/>
    </row>
    <row r="579" spans="1:15" ht="22.5">
      <c r="A579" s="140"/>
      <c r="B579" s="140"/>
      <c r="C579" s="140"/>
      <c r="D579" s="24" t="s">
        <v>2</v>
      </c>
      <c r="E579" s="72">
        <f t="shared" si="385"/>
        <v>483328.11458000005</v>
      </c>
      <c r="F579" s="72">
        <f>F13+F194+F279+F292+F313+F326+F355+F435+F448+F461+F490+F503+F524+F537+F550</f>
        <v>246193.14</v>
      </c>
      <c r="G579" s="72">
        <f>G13+G194+G279+G292+G313+G326+G355+G435+G448+G461+G490+G503+G524+G537+G550</f>
        <v>237134.97458000001</v>
      </c>
      <c r="H579" s="142">
        <f t="shared" ref="H579" si="390">H13+H194+H279+H292+H313+H326+H355+H435+H448+H461+H490+H503+H524+H537+H550</f>
        <v>0</v>
      </c>
      <c r="I579" s="142"/>
      <c r="J579" s="142"/>
      <c r="K579" s="142"/>
      <c r="L579" s="142"/>
      <c r="M579" s="72">
        <f>M13+M194+M279+M292+M313+M326+M355+M435+M448+M461+M490+M503+M524+M537+M550</f>
        <v>0</v>
      </c>
      <c r="N579" s="72">
        <f>N13+N194+N279+N292+N313+N326+N355+N435+N448+N461+N490+N503+N524+N537+N550</f>
        <v>0</v>
      </c>
      <c r="O579" s="138"/>
    </row>
    <row r="581" spans="1:15" ht="15.75">
      <c r="E581" s="92"/>
      <c r="F581" s="92"/>
      <c r="G581" s="92"/>
      <c r="H581" s="92"/>
      <c r="I581" s="92"/>
      <c r="J581" s="92"/>
      <c r="O581" s="5" t="s">
        <v>451</v>
      </c>
    </row>
    <row r="582" spans="1:15" ht="15.75">
      <c r="O582" s="5"/>
    </row>
  </sheetData>
  <mergeCells count="1318">
    <mergeCell ref="M187:M188"/>
    <mergeCell ref="N187:N188"/>
    <mergeCell ref="N171:N172"/>
    <mergeCell ref="O301:O308"/>
    <mergeCell ref="O309:O313"/>
    <mergeCell ref="H245:L245"/>
    <mergeCell ref="H169:L169"/>
    <mergeCell ref="H170:L170"/>
    <mergeCell ref="O267:O274"/>
    <mergeCell ref="O280:O287"/>
    <mergeCell ref="O293:O300"/>
    <mergeCell ref="C171:C173"/>
    <mergeCell ref="D171:D173"/>
    <mergeCell ref="E171:E172"/>
    <mergeCell ref="F171:F172"/>
    <mergeCell ref="G171:G172"/>
    <mergeCell ref="H171:H172"/>
    <mergeCell ref="I171:L171"/>
    <mergeCell ref="M171:M172"/>
    <mergeCell ref="D187:D189"/>
    <mergeCell ref="E187:E188"/>
    <mergeCell ref="O275:O279"/>
    <mergeCell ref="E179:E180"/>
    <mergeCell ref="G179:G180"/>
    <mergeCell ref="F179:F180"/>
    <mergeCell ref="D232:D234"/>
    <mergeCell ref="C216:C218"/>
    <mergeCell ref="C306:C308"/>
    <mergeCell ref="C248:C250"/>
    <mergeCell ref="D248:D250"/>
    <mergeCell ref="I200:L200"/>
    <mergeCell ref="C200:C202"/>
    <mergeCell ref="N564:N565"/>
    <mergeCell ref="F564:F565"/>
    <mergeCell ref="H426:L426"/>
    <mergeCell ref="H427:L427"/>
    <mergeCell ref="M428:M429"/>
    <mergeCell ref="O457:O461"/>
    <mergeCell ref="M530:M531"/>
    <mergeCell ref="N530:N531"/>
    <mergeCell ref="O399:O406"/>
    <mergeCell ref="O407:O414"/>
    <mergeCell ref="O415:O422"/>
    <mergeCell ref="O423:O430"/>
    <mergeCell ref="O436:O443"/>
    <mergeCell ref="O444:O448"/>
    <mergeCell ref="O449:O456"/>
    <mergeCell ref="H444:L444"/>
    <mergeCell ref="H449:L449"/>
    <mergeCell ref="H423:L423"/>
    <mergeCell ref="H424:L424"/>
    <mergeCell ref="H425:L425"/>
    <mergeCell ref="O525:O532"/>
    <mergeCell ref="O546:O550"/>
    <mergeCell ref="O538:O545"/>
    <mergeCell ref="O533:O537"/>
    <mergeCell ref="F404:F405"/>
    <mergeCell ref="F412:F413"/>
    <mergeCell ref="F420:F421"/>
    <mergeCell ref="F428:F429"/>
    <mergeCell ref="F441:F442"/>
    <mergeCell ref="O431:O435"/>
    <mergeCell ref="H432:L432"/>
    <mergeCell ref="H433:L433"/>
    <mergeCell ref="O567:O574"/>
    <mergeCell ref="O559:O566"/>
    <mergeCell ref="O551:O558"/>
    <mergeCell ref="H313:L313"/>
    <mergeCell ref="H312:L312"/>
    <mergeCell ref="H311:L311"/>
    <mergeCell ref="H310:L310"/>
    <mergeCell ref="H448:L448"/>
    <mergeCell ref="H447:L447"/>
    <mergeCell ref="H446:L446"/>
    <mergeCell ref="H445:L445"/>
    <mergeCell ref="H453:L453"/>
    <mergeCell ref="H452:L452"/>
    <mergeCell ref="H451:L451"/>
    <mergeCell ref="H450:L450"/>
    <mergeCell ref="M332:M333"/>
    <mergeCell ref="N332:N333"/>
    <mergeCell ref="F399:N403"/>
    <mergeCell ref="F407:N411"/>
    <mergeCell ref="N364:N365"/>
    <mergeCell ref="O491:O498"/>
    <mergeCell ref="O504:O511"/>
    <mergeCell ref="O512:O519"/>
    <mergeCell ref="O520:O524"/>
    <mergeCell ref="O314:O321"/>
    <mergeCell ref="O486:O490"/>
    <mergeCell ref="O462:O469"/>
    <mergeCell ref="O470:O477"/>
    <mergeCell ref="H412:H413"/>
    <mergeCell ref="H404:H405"/>
    <mergeCell ref="G380:G381"/>
    <mergeCell ref="N380:N381"/>
    <mergeCell ref="O14:O21"/>
    <mergeCell ref="O22:O29"/>
    <mergeCell ref="O30:O37"/>
    <mergeCell ref="O38:O45"/>
    <mergeCell ref="O46:O53"/>
    <mergeCell ref="O54:O61"/>
    <mergeCell ref="O62:O69"/>
    <mergeCell ref="O78:O85"/>
    <mergeCell ref="O86:O93"/>
    <mergeCell ref="O94:O101"/>
    <mergeCell ref="O102:O109"/>
    <mergeCell ref="O110:O117"/>
    <mergeCell ref="O118:O125"/>
    <mergeCell ref="O126:O133"/>
    <mergeCell ref="O134:O141"/>
    <mergeCell ref="O142:O149"/>
    <mergeCell ref="O259:O266"/>
    <mergeCell ref="O150:O157"/>
    <mergeCell ref="O158:O165"/>
    <mergeCell ref="O219:O226"/>
    <mergeCell ref="O227:O234"/>
    <mergeCell ref="O235:O242"/>
    <mergeCell ref="O243:O250"/>
    <mergeCell ref="O251:O258"/>
    <mergeCell ref="O70:O77"/>
    <mergeCell ref="O166:O173"/>
    <mergeCell ref="O174:O181"/>
    <mergeCell ref="O182:O189"/>
    <mergeCell ref="O195:O202"/>
    <mergeCell ref="O203:O210"/>
    <mergeCell ref="O211:O218"/>
    <mergeCell ref="O190:O194"/>
    <mergeCell ref="M556:M557"/>
    <mergeCell ref="N556:N557"/>
    <mergeCell ref="F556:F557"/>
    <mergeCell ref="A546:A550"/>
    <mergeCell ref="B546:B550"/>
    <mergeCell ref="C546:C550"/>
    <mergeCell ref="H546:L546"/>
    <mergeCell ref="H547:L547"/>
    <mergeCell ref="H548:L548"/>
    <mergeCell ref="H549:L549"/>
    <mergeCell ref="H550:L550"/>
    <mergeCell ref="C520:C524"/>
    <mergeCell ref="H520:L520"/>
    <mergeCell ref="A559:A566"/>
    <mergeCell ref="B559:B563"/>
    <mergeCell ref="C559:C563"/>
    <mergeCell ref="H559:L559"/>
    <mergeCell ref="H560:L560"/>
    <mergeCell ref="H561:L561"/>
    <mergeCell ref="H562:L562"/>
    <mergeCell ref="H563:L563"/>
    <mergeCell ref="B564:B566"/>
    <mergeCell ref="C564:C566"/>
    <mergeCell ref="D564:D566"/>
    <mergeCell ref="E564:E565"/>
    <mergeCell ref="G564:G565"/>
    <mergeCell ref="H564:H565"/>
    <mergeCell ref="I564:L564"/>
    <mergeCell ref="M564:M565"/>
    <mergeCell ref="A551:A558"/>
    <mergeCell ref="B551:B555"/>
    <mergeCell ref="C551:C555"/>
    <mergeCell ref="B361:B363"/>
    <mergeCell ref="C361:C363"/>
    <mergeCell ref="D361:D363"/>
    <mergeCell ref="E361:E362"/>
    <mergeCell ref="B314:B318"/>
    <mergeCell ref="B319:B321"/>
    <mergeCell ref="C322:C326"/>
    <mergeCell ref="C327:C331"/>
    <mergeCell ref="D556:D558"/>
    <mergeCell ref="E556:E557"/>
    <mergeCell ref="G556:G557"/>
    <mergeCell ref="H556:H557"/>
    <mergeCell ref="I556:L556"/>
    <mergeCell ref="A525:A532"/>
    <mergeCell ref="H525:L525"/>
    <mergeCell ref="H526:L526"/>
    <mergeCell ref="H527:L527"/>
    <mergeCell ref="H528:L528"/>
    <mergeCell ref="H529:L529"/>
    <mergeCell ref="B530:B532"/>
    <mergeCell ref="C530:C532"/>
    <mergeCell ref="D530:D532"/>
    <mergeCell ref="E530:E531"/>
    <mergeCell ref="G530:G531"/>
    <mergeCell ref="F530:F531"/>
    <mergeCell ref="H551:L551"/>
    <mergeCell ref="H552:L552"/>
    <mergeCell ref="H553:L553"/>
    <mergeCell ref="H554:L554"/>
    <mergeCell ref="H555:L555"/>
    <mergeCell ref="B556:B558"/>
    <mergeCell ref="C556:C558"/>
    <mergeCell ref="O391:O398"/>
    <mergeCell ref="O288:O292"/>
    <mergeCell ref="O322:O326"/>
    <mergeCell ref="O351:O355"/>
    <mergeCell ref="F348:F349"/>
    <mergeCell ref="B332:B334"/>
    <mergeCell ref="I380:L380"/>
    <mergeCell ref="H275:L275"/>
    <mergeCell ref="H379:L379"/>
    <mergeCell ref="I256:L256"/>
    <mergeCell ref="M256:M257"/>
    <mergeCell ref="N285:N286"/>
    <mergeCell ref="O335:O342"/>
    <mergeCell ref="O343:O350"/>
    <mergeCell ref="O356:O366"/>
    <mergeCell ref="O367:O374"/>
    <mergeCell ref="C275:C279"/>
    <mergeCell ref="O375:O382"/>
    <mergeCell ref="O383:O390"/>
    <mergeCell ref="M285:M286"/>
    <mergeCell ref="H281:L281"/>
    <mergeCell ref="H282:L282"/>
    <mergeCell ref="H283:L283"/>
    <mergeCell ref="H284:L284"/>
    <mergeCell ref="O327:O334"/>
    <mergeCell ref="C332:C334"/>
    <mergeCell ref="B351:B355"/>
    <mergeCell ref="I264:L264"/>
    <mergeCell ref="C335:C339"/>
    <mergeCell ref="B348:B350"/>
    <mergeCell ref="C348:C350"/>
    <mergeCell ref="H331:L331"/>
    <mergeCell ref="H521:L521"/>
    <mergeCell ref="H522:L522"/>
    <mergeCell ref="B525:B529"/>
    <mergeCell ref="C525:C529"/>
    <mergeCell ref="C462:C466"/>
    <mergeCell ref="E517:E518"/>
    <mergeCell ref="M454:M455"/>
    <mergeCell ref="I475:L475"/>
    <mergeCell ref="G496:G497"/>
    <mergeCell ref="M496:M497"/>
    <mergeCell ref="H501:L501"/>
    <mergeCell ref="M517:M518"/>
    <mergeCell ref="N517:N518"/>
    <mergeCell ref="B496:B498"/>
    <mergeCell ref="F517:F518"/>
    <mergeCell ref="G517:G518"/>
    <mergeCell ref="H515:L515"/>
    <mergeCell ref="H496:H497"/>
    <mergeCell ref="M483:M484"/>
    <mergeCell ref="N483:N484"/>
    <mergeCell ref="I483:L483"/>
    <mergeCell ref="H481:L481"/>
    <mergeCell ref="H482:L482"/>
    <mergeCell ref="M475:M476"/>
    <mergeCell ref="N475:N476"/>
    <mergeCell ref="H473:L473"/>
    <mergeCell ref="H474:L474"/>
    <mergeCell ref="H475:H476"/>
    <mergeCell ref="H507:L507"/>
    <mergeCell ref="H508:L508"/>
    <mergeCell ref="H509:H510"/>
    <mergeCell ref="I509:L509"/>
    <mergeCell ref="C449:C453"/>
    <mergeCell ref="B475:B477"/>
    <mergeCell ref="C475:C477"/>
    <mergeCell ref="D475:D477"/>
    <mergeCell ref="E475:E476"/>
    <mergeCell ref="G475:G476"/>
    <mergeCell ref="C428:C430"/>
    <mergeCell ref="D428:D430"/>
    <mergeCell ref="E428:E429"/>
    <mergeCell ref="G428:G429"/>
    <mergeCell ref="H428:H429"/>
    <mergeCell ref="I428:L428"/>
    <mergeCell ref="H437:L437"/>
    <mergeCell ref="H438:L438"/>
    <mergeCell ref="H439:L439"/>
    <mergeCell ref="H440:L440"/>
    <mergeCell ref="B441:B443"/>
    <mergeCell ref="C441:C443"/>
    <mergeCell ref="D441:D443"/>
    <mergeCell ref="E441:E442"/>
    <mergeCell ref="G441:G442"/>
    <mergeCell ref="H441:H442"/>
    <mergeCell ref="I441:L441"/>
    <mergeCell ref="H431:L431"/>
    <mergeCell ref="B454:B456"/>
    <mergeCell ref="C454:C456"/>
    <mergeCell ref="D454:D456"/>
    <mergeCell ref="E454:E455"/>
    <mergeCell ref="G454:G455"/>
    <mergeCell ref="B467:B469"/>
    <mergeCell ref="B462:B466"/>
    <mergeCell ref="B428:B430"/>
    <mergeCell ref="A520:A524"/>
    <mergeCell ref="B520:B524"/>
    <mergeCell ref="H523:L523"/>
    <mergeCell ref="H524:L524"/>
    <mergeCell ref="A512:A519"/>
    <mergeCell ref="A491:A498"/>
    <mergeCell ref="A504:A511"/>
    <mergeCell ref="B517:B519"/>
    <mergeCell ref="C517:C519"/>
    <mergeCell ref="D509:D511"/>
    <mergeCell ref="E509:E510"/>
    <mergeCell ref="A486:A490"/>
    <mergeCell ref="A457:A461"/>
    <mergeCell ref="H499:L499"/>
    <mergeCell ref="H500:L500"/>
    <mergeCell ref="H454:H455"/>
    <mergeCell ref="I454:L454"/>
    <mergeCell ref="D517:D519"/>
    <mergeCell ref="H487:L487"/>
    <mergeCell ref="H488:L488"/>
    <mergeCell ref="H489:L489"/>
    <mergeCell ref="H490:L490"/>
    <mergeCell ref="B478:B482"/>
    <mergeCell ref="C478:C482"/>
    <mergeCell ref="B470:B474"/>
    <mergeCell ref="C470:C474"/>
    <mergeCell ref="H478:L478"/>
    <mergeCell ref="H479:L479"/>
    <mergeCell ref="E483:E484"/>
    <mergeCell ref="D483:D485"/>
    <mergeCell ref="B483:B485"/>
    <mergeCell ref="H483:H484"/>
    <mergeCell ref="H578:L578"/>
    <mergeCell ref="H579:L579"/>
    <mergeCell ref="H516:L516"/>
    <mergeCell ref="H517:H518"/>
    <mergeCell ref="I517:L517"/>
    <mergeCell ref="H461:L461"/>
    <mergeCell ref="H462:L462"/>
    <mergeCell ref="H463:L463"/>
    <mergeCell ref="H464:L464"/>
    <mergeCell ref="H465:L465"/>
    <mergeCell ref="H466:L466"/>
    <mergeCell ref="H467:H468"/>
    <mergeCell ref="I467:L467"/>
    <mergeCell ref="H470:L470"/>
    <mergeCell ref="H471:L471"/>
    <mergeCell ref="H472:L472"/>
    <mergeCell ref="H575:L575"/>
    <mergeCell ref="H576:L576"/>
    <mergeCell ref="H577:L577"/>
    <mergeCell ref="H530:H531"/>
    <mergeCell ref="I530:L530"/>
    <mergeCell ref="H504:L504"/>
    <mergeCell ref="H505:L505"/>
    <mergeCell ref="H502:L502"/>
    <mergeCell ref="H503:L503"/>
    <mergeCell ref="H542:L542"/>
    <mergeCell ref="H533:L533"/>
    <mergeCell ref="H534:L534"/>
    <mergeCell ref="H535:L535"/>
    <mergeCell ref="H536:L536"/>
    <mergeCell ref="H537:L537"/>
    <mergeCell ref="H486:L486"/>
    <mergeCell ref="I496:L496"/>
    <mergeCell ref="H55:L55"/>
    <mergeCell ref="H56:L56"/>
    <mergeCell ref="H57:L57"/>
    <mergeCell ref="H179:H180"/>
    <mergeCell ref="I179:L179"/>
    <mergeCell ref="H70:L70"/>
    <mergeCell ref="H71:L71"/>
    <mergeCell ref="H72:L72"/>
    <mergeCell ref="H73:L73"/>
    <mergeCell ref="H74:L74"/>
    <mergeCell ref="H166:L166"/>
    <mergeCell ref="H167:L167"/>
    <mergeCell ref="H436:L436"/>
    <mergeCell ref="I412:L412"/>
    <mergeCell ref="H354:L354"/>
    <mergeCell ref="H355:L355"/>
    <mergeCell ref="H200:H201"/>
    <mergeCell ref="H161:L161"/>
    <mergeCell ref="H162:L162"/>
    <mergeCell ref="H252:L252"/>
    <mergeCell ref="H253:L253"/>
    <mergeCell ref="H254:L254"/>
    <mergeCell ref="H255:L255"/>
    <mergeCell ref="H434:L434"/>
    <mergeCell ref="H435:L435"/>
    <mergeCell ref="H415:L415"/>
    <mergeCell ref="H203:L203"/>
    <mergeCell ref="I404:L404"/>
    <mergeCell ref="H244:L244"/>
    <mergeCell ref="H246:L246"/>
    <mergeCell ref="H247:L247"/>
    <mergeCell ref="H19:H20"/>
    <mergeCell ref="I19:L19"/>
    <mergeCell ref="H22:L22"/>
    <mergeCell ref="H23:L23"/>
    <mergeCell ref="H370:L370"/>
    <mergeCell ref="H371:L371"/>
    <mergeCell ref="H372:H373"/>
    <mergeCell ref="I372:L372"/>
    <mergeCell ref="M179:M180"/>
    <mergeCell ref="N179:N180"/>
    <mergeCell ref="N240:N241"/>
    <mergeCell ref="H364:H365"/>
    <mergeCell ref="I364:L364"/>
    <mergeCell ref="M361:M362"/>
    <mergeCell ref="N361:N362"/>
    <mergeCell ref="H360:L360"/>
    <mergeCell ref="H361:H362"/>
    <mergeCell ref="I361:L361"/>
    <mergeCell ref="H351:L351"/>
    <mergeCell ref="H352:L352"/>
    <mergeCell ref="H182:L182"/>
    <mergeCell ref="H183:L183"/>
    <mergeCell ref="H184:L184"/>
    <mergeCell ref="H185:L185"/>
    <mergeCell ref="H186:L186"/>
    <mergeCell ref="H187:H188"/>
    <mergeCell ref="I187:L187"/>
    <mergeCell ref="H332:H333"/>
    <mergeCell ref="I332:L332"/>
    <mergeCell ref="H251:L251"/>
    <mergeCell ref="H276:L276"/>
    <mergeCell ref="H277:L277"/>
    <mergeCell ref="E27:E28"/>
    <mergeCell ref="H41:L41"/>
    <mergeCell ref="E216:E217"/>
    <mergeCell ref="G216:G217"/>
    <mergeCell ref="D51:D53"/>
    <mergeCell ref="H175:L175"/>
    <mergeCell ref="H176:L176"/>
    <mergeCell ref="H177:L177"/>
    <mergeCell ref="H178:L178"/>
    <mergeCell ref="A314:A321"/>
    <mergeCell ref="D332:D334"/>
    <mergeCell ref="B227:B231"/>
    <mergeCell ref="C227:C231"/>
    <mergeCell ref="N412:N413"/>
    <mergeCell ref="H418:L418"/>
    <mergeCell ref="H419:L419"/>
    <mergeCell ref="H420:H421"/>
    <mergeCell ref="I420:L420"/>
    <mergeCell ref="C35:C37"/>
    <mergeCell ref="D35:D37"/>
    <mergeCell ref="E35:E36"/>
    <mergeCell ref="H35:H36"/>
    <mergeCell ref="I35:L35"/>
    <mergeCell ref="B179:B181"/>
    <mergeCell ref="C179:C181"/>
    <mergeCell ref="D179:D181"/>
    <mergeCell ref="M396:M397"/>
    <mergeCell ref="M208:M209"/>
    <mergeCell ref="M372:M373"/>
    <mergeCell ref="N372:N373"/>
    <mergeCell ref="H383:L383"/>
    <mergeCell ref="H391:L391"/>
    <mergeCell ref="C240:C242"/>
    <mergeCell ref="B62:B66"/>
    <mergeCell ref="B75:B77"/>
    <mergeCell ref="C75:C77"/>
    <mergeCell ref="D75:D77"/>
    <mergeCell ref="E75:E76"/>
    <mergeCell ref="F75:F76"/>
    <mergeCell ref="G75:G76"/>
    <mergeCell ref="A38:A45"/>
    <mergeCell ref="B51:B53"/>
    <mergeCell ref="C51:C53"/>
    <mergeCell ref="N428:N429"/>
    <mergeCell ref="M240:M241"/>
    <mergeCell ref="M75:M76"/>
    <mergeCell ref="N75:N76"/>
    <mergeCell ref="H168:L168"/>
    <mergeCell ref="H75:H76"/>
    <mergeCell ref="H392:L392"/>
    <mergeCell ref="H393:L393"/>
    <mergeCell ref="H376:L376"/>
    <mergeCell ref="M388:M389"/>
    <mergeCell ref="A182:A189"/>
    <mergeCell ref="B182:B186"/>
    <mergeCell ref="C182:C186"/>
    <mergeCell ref="D240:D242"/>
    <mergeCell ref="D200:D202"/>
    <mergeCell ref="G187:G188"/>
    <mergeCell ref="A356:A366"/>
    <mergeCell ref="H278:L278"/>
    <mergeCell ref="H279:L279"/>
    <mergeCell ref="H280:L280"/>
    <mergeCell ref="C190:C194"/>
    <mergeCell ref="D27:D29"/>
    <mergeCell ref="A293:A300"/>
    <mergeCell ref="A327:A334"/>
    <mergeCell ref="A22:A29"/>
    <mergeCell ref="B22:B26"/>
    <mergeCell ref="C22:C26"/>
    <mergeCell ref="B27:B29"/>
    <mergeCell ref="C27:C29"/>
    <mergeCell ref="A275:A279"/>
    <mergeCell ref="A46:A53"/>
    <mergeCell ref="B340:B342"/>
    <mergeCell ref="C340:C342"/>
    <mergeCell ref="B211:B215"/>
    <mergeCell ref="C211:C215"/>
    <mergeCell ref="B232:B234"/>
    <mergeCell ref="B293:B297"/>
    <mergeCell ref="A174:A181"/>
    <mergeCell ref="B174:B178"/>
    <mergeCell ref="C174:C178"/>
    <mergeCell ref="C187:C189"/>
    <mergeCell ref="A166:A173"/>
    <mergeCell ref="B166:B170"/>
    <mergeCell ref="B171:B173"/>
    <mergeCell ref="C166:C170"/>
    <mergeCell ref="A211:A218"/>
    <mergeCell ref="B285:B287"/>
    <mergeCell ref="C285:C287"/>
    <mergeCell ref="A335:A342"/>
    <mergeCell ref="B59:B61"/>
    <mergeCell ref="C232:C234"/>
    <mergeCell ref="C309:C313"/>
    <mergeCell ref="A70:A77"/>
    <mergeCell ref="N467:N468"/>
    <mergeCell ref="H378:L378"/>
    <mergeCell ref="D340:D342"/>
    <mergeCell ref="D319:D321"/>
    <mergeCell ref="E412:E413"/>
    <mergeCell ref="G412:G413"/>
    <mergeCell ref="H394:L394"/>
    <mergeCell ref="H395:L395"/>
    <mergeCell ref="D372:D374"/>
    <mergeCell ref="M380:M381"/>
    <mergeCell ref="I285:L285"/>
    <mergeCell ref="H288:L288"/>
    <mergeCell ref="E340:E341"/>
    <mergeCell ref="G340:G341"/>
    <mergeCell ref="M340:M341"/>
    <mergeCell ref="N340:N341"/>
    <mergeCell ref="H356:L356"/>
    <mergeCell ref="H357:L357"/>
    <mergeCell ref="H353:L353"/>
    <mergeCell ref="M441:M442"/>
    <mergeCell ref="N441:N442"/>
    <mergeCell ref="H359:L359"/>
    <mergeCell ref="G285:G286"/>
    <mergeCell ref="N396:N397"/>
    <mergeCell ref="G404:G405"/>
    <mergeCell ref="H380:H381"/>
    <mergeCell ref="H306:H307"/>
    <mergeCell ref="F361:F362"/>
    <mergeCell ref="D364:D366"/>
    <mergeCell ref="G361:G362"/>
    <mergeCell ref="H290:L290"/>
    <mergeCell ref="D348:D350"/>
    <mergeCell ref="B491:B495"/>
    <mergeCell ref="C491:C495"/>
    <mergeCell ref="B219:B223"/>
    <mergeCell ref="C219:C223"/>
    <mergeCell ref="C483:C485"/>
    <mergeCell ref="C404:C406"/>
    <mergeCell ref="C412:C414"/>
    <mergeCell ref="B298:B300"/>
    <mergeCell ref="C298:C300"/>
    <mergeCell ref="C314:C318"/>
    <mergeCell ref="N420:N421"/>
    <mergeCell ref="N454:N455"/>
    <mergeCell ref="M404:M405"/>
    <mergeCell ref="N404:N405"/>
    <mergeCell ref="H387:L387"/>
    <mergeCell ref="H388:H389"/>
    <mergeCell ref="I388:L388"/>
    <mergeCell ref="H384:L384"/>
    <mergeCell ref="H385:L385"/>
    <mergeCell ref="H386:L386"/>
    <mergeCell ref="G372:G373"/>
    <mergeCell ref="H396:H397"/>
    <mergeCell ref="I396:L396"/>
    <mergeCell ref="H457:L457"/>
    <mergeCell ref="H458:L458"/>
    <mergeCell ref="C319:C321"/>
    <mergeCell ref="G483:G484"/>
    <mergeCell ref="H480:L480"/>
    <mergeCell ref="G319:G320"/>
    <mergeCell ref="N306:N307"/>
    <mergeCell ref="H309:L309"/>
    <mergeCell ref="F332:F333"/>
    <mergeCell ref="A5:O5"/>
    <mergeCell ref="A6:A7"/>
    <mergeCell ref="B6:B7"/>
    <mergeCell ref="C6:C7"/>
    <mergeCell ref="D6:D7"/>
    <mergeCell ref="E6:E7"/>
    <mergeCell ref="O6:O7"/>
    <mergeCell ref="H7:L7"/>
    <mergeCell ref="O9:O13"/>
    <mergeCell ref="B9:B13"/>
    <mergeCell ref="A9:A13"/>
    <mergeCell ref="H8:L8"/>
    <mergeCell ref="H9:L9"/>
    <mergeCell ref="H10:L10"/>
    <mergeCell ref="H11:L11"/>
    <mergeCell ref="H12:L12"/>
    <mergeCell ref="H13:L13"/>
    <mergeCell ref="C9:C13"/>
    <mergeCell ref="F6:N6"/>
    <mergeCell ref="N19:N20"/>
    <mergeCell ref="N27:N28"/>
    <mergeCell ref="H24:L24"/>
    <mergeCell ref="A14:A21"/>
    <mergeCell ref="M216:M217"/>
    <mergeCell ref="N216:N217"/>
    <mergeCell ref="C14:C18"/>
    <mergeCell ref="M232:M233"/>
    <mergeCell ref="B19:B21"/>
    <mergeCell ref="M27:M28"/>
    <mergeCell ref="A190:A194"/>
    <mergeCell ref="B190:B194"/>
    <mergeCell ref="G27:G28"/>
    <mergeCell ref="M59:M60"/>
    <mergeCell ref="A30:A37"/>
    <mergeCell ref="B30:B34"/>
    <mergeCell ref="C38:C42"/>
    <mergeCell ref="B46:B50"/>
    <mergeCell ref="C46:C50"/>
    <mergeCell ref="E43:E44"/>
    <mergeCell ref="C19:C21"/>
    <mergeCell ref="D19:D21"/>
    <mergeCell ref="B38:B42"/>
    <mergeCell ref="E19:E20"/>
    <mergeCell ref="C54:C58"/>
    <mergeCell ref="G43:G44"/>
    <mergeCell ref="M43:M44"/>
    <mergeCell ref="B43:B45"/>
    <mergeCell ref="C43:C45"/>
    <mergeCell ref="D43:D45"/>
    <mergeCell ref="B14:B18"/>
    <mergeCell ref="B54:B58"/>
    <mergeCell ref="H339:L339"/>
    <mergeCell ref="H340:H341"/>
    <mergeCell ref="I340:L340"/>
    <mergeCell ref="D298:D300"/>
    <mergeCell ref="H314:L314"/>
    <mergeCell ref="H315:L315"/>
    <mergeCell ref="H316:L316"/>
    <mergeCell ref="H322:L322"/>
    <mergeCell ref="H323:L323"/>
    <mergeCell ref="E306:E307"/>
    <mergeCell ref="D306:D308"/>
    <mergeCell ref="H298:H299"/>
    <mergeCell ref="A351:A355"/>
    <mergeCell ref="B195:B199"/>
    <mergeCell ref="B203:B207"/>
    <mergeCell ref="C203:C207"/>
    <mergeCell ref="B200:B202"/>
    <mergeCell ref="H212:L212"/>
    <mergeCell ref="I348:L348"/>
    <mergeCell ref="B280:B284"/>
    <mergeCell ref="C280:C284"/>
    <mergeCell ref="E200:E201"/>
    <mergeCell ref="G200:G201"/>
    <mergeCell ref="G232:G233"/>
    <mergeCell ref="B251:B255"/>
    <mergeCell ref="C251:C255"/>
    <mergeCell ref="B275:B279"/>
    <mergeCell ref="H236:L236"/>
    <mergeCell ref="H237:L237"/>
    <mergeCell ref="H238:L238"/>
    <mergeCell ref="H239:L239"/>
    <mergeCell ref="B240:B242"/>
    <mergeCell ref="E208:E209"/>
    <mergeCell ref="B216:B218"/>
    <mergeCell ref="E240:E241"/>
    <mergeCell ref="G240:G241"/>
    <mergeCell ref="H240:H241"/>
    <mergeCell ref="I240:L240"/>
    <mergeCell ref="I306:L306"/>
    <mergeCell ref="H301:L301"/>
    <mergeCell ref="H302:L302"/>
    <mergeCell ref="H303:L303"/>
    <mergeCell ref="H304:L304"/>
    <mergeCell ref="B259:B263"/>
    <mergeCell ref="C259:C263"/>
    <mergeCell ref="H264:H265"/>
    <mergeCell ref="A322:A326"/>
    <mergeCell ref="C30:C34"/>
    <mergeCell ref="B35:B37"/>
    <mergeCell ref="E51:E52"/>
    <mergeCell ref="A54:A61"/>
    <mergeCell ref="C59:C61"/>
    <mergeCell ref="G59:G60"/>
    <mergeCell ref="H190:L190"/>
    <mergeCell ref="G306:G307"/>
    <mergeCell ref="D59:D61"/>
    <mergeCell ref="E59:E60"/>
    <mergeCell ref="B70:B74"/>
    <mergeCell ref="C70:C74"/>
    <mergeCell ref="H31:L31"/>
    <mergeCell ref="H32:L32"/>
    <mergeCell ref="H33:L33"/>
    <mergeCell ref="H34:L34"/>
    <mergeCell ref="B187:B189"/>
    <mergeCell ref="A301:A308"/>
    <mergeCell ref="B306:B308"/>
    <mergeCell ref="A195:A202"/>
    <mergeCell ref="H459:L459"/>
    <mergeCell ref="H460:L460"/>
    <mergeCell ref="C467:C469"/>
    <mergeCell ref="G467:G468"/>
    <mergeCell ref="M467:M468"/>
    <mergeCell ref="B407:B411"/>
    <mergeCell ref="C407:C411"/>
    <mergeCell ref="B301:B305"/>
    <mergeCell ref="C301:C305"/>
    <mergeCell ref="B420:B422"/>
    <mergeCell ref="C420:C422"/>
    <mergeCell ref="D420:D422"/>
    <mergeCell ref="E420:E421"/>
    <mergeCell ref="G420:G421"/>
    <mergeCell ref="M420:M421"/>
    <mergeCell ref="H416:L416"/>
    <mergeCell ref="H417:L417"/>
    <mergeCell ref="M412:M413"/>
    <mergeCell ref="B322:B326"/>
    <mergeCell ref="B327:B331"/>
    <mergeCell ref="C195:C199"/>
    <mergeCell ref="A227:A234"/>
    <mergeCell ref="H317:L317"/>
    <mergeCell ref="H318:L318"/>
    <mergeCell ref="H319:H320"/>
    <mergeCell ref="I319:L319"/>
    <mergeCell ref="B208:B210"/>
    <mergeCell ref="H211:L211"/>
    <mergeCell ref="H204:L204"/>
    <mergeCell ref="O478:O485"/>
    <mergeCell ref="D467:D469"/>
    <mergeCell ref="E467:E468"/>
    <mergeCell ref="H491:L491"/>
    <mergeCell ref="H492:L492"/>
    <mergeCell ref="H493:L493"/>
    <mergeCell ref="H494:L494"/>
    <mergeCell ref="H495:L495"/>
    <mergeCell ref="A575:B579"/>
    <mergeCell ref="C575:C579"/>
    <mergeCell ref="O575:O579"/>
    <mergeCell ref="B512:B516"/>
    <mergeCell ref="C512:C516"/>
    <mergeCell ref="A499:A503"/>
    <mergeCell ref="B499:B503"/>
    <mergeCell ref="C499:C503"/>
    <mergeCell ref="O499:O503"/>
    <mergeCell ref="B504:B508"/>
    <mergeCell ref="C504:C508"/>
    <mergeCell ref="G509:G510"/>
    <mergeCell ref="M509:M510"/>
    <mergeCell ref="N509:N510"/>
    <mergeCell ref="C496:C498"/>
    <mergeCell ref="D496:D498"/>
    <mergeCell ref="E496:E497"/>
    <mergeCell ref="B509:B511"/>
    <mergeCell ref="C509:C511"/>
    <mergeCell ref="N496:N497"/>
    <mergeCell ref="H512:L512"/>
    <mergeCell ref="H513:L513"/>
    <mergeCell ref="H514:L514"/>
    <mergeCell ref="H506:L506"/>
    <mergeCell ref="A478:A485"/>
    <mergeCell ref="A343:A350"/>
    <mergeCell ref="B343:B347"/>
    <mergeCell ref="C343:C347"/>
    <mergeCell ref="C375:C379"/>
    <mergeCell ref="C383:C387"/>
    <mergeCell ref="B364:B366"/>
    <mergeCell ref="C364:C366"/>
    <mergeCell ref="C351:C355"/>
    <mergeCell ref="C356:C360"/>
    <mergeCell ref="B367:B371"/>
    <mergeCell ref="B375:B379"/>
    <mergeCell ref="B383:B387"/>
    <mergeCell ref="B486:B490"/>
    <mergeCell ref="C486:C490"/>
    <mergeCell ref="B457:B461"/>
    <mergeCell ref="A399:A406"/>
    <mergeCell ref="A407:A414"/>
    <mergeCell ref="A470:A477"/>
    <mergeCell ref="B404:B406"/>
    <mergeCell ref="B412:B414"/>
    <mergeCell ref="B399:B403"/>
    <mergeCell ref="C399:C403"/>
    <mergeCell ref="A415:A422"/>
    <mergeCell ref="B415:B419"/>
    <mergeCell ref="C415:C419"/>
    <mergeCell ref="A391:A398"/>
    <mergeCell ref="C457:C461"/>
    <mergeCell ref="A462:A469"/>
    <mergeCell ref="A444:A448"/>
    <mergeCell ref="A375:A382"/>
    <mergeCell ref="A436:A443"/>
    <mergeCell ref="A423:A430"/>
    <mergeCell ref="B423:B427"/>
    <mergeCell ref="C423:C427"/>
    <mergeCell ref="B388:B390"/>
    <mergeCell ref="E404:E405"/>
    <mergeCell ref="B391:B395"/>
    <mergeCell ref="C391:C395"/>
    <mergeCell ref="C367:C371"/>
    <mergeCell ref="B396:B398"/>
    <mergeCell ref="C396:C398"/>
    <mergeCell ref="B444:B448"/>
    <mergeCell ref="D412:D414"/>
    <mergeCell ref="A431:A435"/>
    <mergeCell ref="B431:B435"/>
    <mergeCell ref="C431:C435"/>
    <mergeCell ref="C444:C448"/>
    <mergeCell ref="E396:E397"/>
    <mergeCell ref="D396:D398"/>
    <mergeCell ref="B380:B382"/>
    <mergeCell ref="C380:C382"/>
    <mergeCell ref="A309:A313"/>
    <mergeCell ref="A288:A292"/>
    <mergeCell ref="B356:B360"/>
    <mergeCell ref="E319:E320"/>
    <mergeCell ref="D285:D287"/>
    <mergeCell ref="E285:E286"/>
    <mergeCell ref="N388:N389"/>
    <mergeCell ref="H367:L367"/>
    <mergeCell ref="H368:L368"/>
    <mergeCell ref="G396:G397"/>
    <mergeCell ref="H377:L377"/>
    <mergeCell ref="H369:L369"/>
    <mergeCell ref="F396:F397"/>
    <mergeCell ref="F372:F373"/>
    <mergeCell ref="M364:M365"/>
    <mergeCell ref="H330:L330"/>
    <mergeCell ref="F256:F257"/>
    <mergeCell ref="F285:F286"/>
    <mergeCell ref="F298:F299"/>
    <mergeCell ref="H343:L343"/>
    <mergeCell ref="H344:L344"/>
    <mergeCell ref="H345:L345"/>
    <mergeCell ref="H346:L346"/>
    <mergeCell ref="H347:L347"/>
    <mergeCell ref="H348:H349"/>
    <mergeCell ref="H358:L358"/>
    <mergeCell ref="H291:L291"/>
    <mergeCell ref="H292:L292"/>
    <mergeCell ref="H293:L293"/>
    <mergeCell ref="H294:L294"/>
    <mergeCell ref="I298:L298"/>
    <mergeCell ref="H295:L295"/>
    <mergeCell ref="H205:L205"/>
    <mergeCell ref="G348:G349"/>
    <mergeCell ref="M348:M349"/>
    <mergeCell ref="N348:N349"/>
    <mergeCell ref="E248:E249"/>
    <mergeCell ref="G248:G249"/>
    <mergeCell ref="H248:H249"/>
    <mergeCell ref="I248:L248"/>
    <mergeCell ref="H260:L260"/>
    <mergeCell ref="H261:L261"/>
    <mergeCell ref="H262:L262"/>
    <mergeCell ref="H263:L263"/>
    <mergeCell ref="B264:B266"/>
    <mergeCell ref="C264:C266"/>
    <mergeCell ref="D264:D266"/>
    <mergeCell ref="B256:B258"/>
    <mergeCell ref="C256:C258"/>
    <mergeCell ref="H216:H217"/>
    <mergeCell ref="I216:L216"/>
    <mergeCell ref="H230:L230"/>
    <mergeCell ref="H232:H233"/>
    <mergeCell ref="H235:L235"/>
    <mergeCell ref="N256:N257"/>
    <mergeCell ref="M298:M299"/>
    <mergeCell ref="D216:D218"/>
    <mergeCell ref="D224:D226"/>
    <mergeCell ref="B224:B226"/>
    <mergeCell ref="F240:F241"/>
    <mergeCell ref="G332:G333"/>
    <mergeCell ref="E298:E299"/>
    <mergeCell ref="G298:G299"/>
    <mergeCell ref="E332:E333"/>
    <mergeCell ref="H208:H209"/>
    <mergeCell ref="I208:L208"/>
    <mergeCell ref="H219:L219"/>
    <mergeCell ref="N272:N273"/>
    <mergeCell ref="H329:L329"/>
    <mergeCell ref="F340:F341"/>
    <mergeCell ref="H285:H286"/>
    <mergeCell ref="N232:N233"/>
    <mergeCell ref="G224:G225"/>
    <mergeCell ref="M224:M225"/>
    <mergeCell ref="N224:N225"/>
    <mergeCell ref="N264:N265"/>
    <mergeCell ref="M264:M265"/>
    <mergeCell ref="H259:L259"/>
    <mergeCell ref="I272:L272"/>
    <mergeCell ref="F216:F217"/>
    <mergeCell ref="B309:B313"/>
    <mergeCell ref="M248:M249"/>
    <mergeCell ref="N248:N249"/>
    <mergeCell ref="H305:L305"/>
    <mergeCell ref="N319:N320"/>
    <mergeCell ref="H324:L324"/>
    <mergeCell ref="F306:F307"/>
    <mergeCell ref="C288:C292"/>
    <mergeCell ref="H325:L325"/>
    <mergeCell ref="H326:L326"/>
    <mergeCell ref="H327:L327"/>
    <mergeCell ref="H328:L328"/>
    <mergeCell ref="F319:F320"/>
    <mergeCell ref="E232:E233"/>
    <mergeCell ref="C208:C210"/>
    <mergeCell ref="D208:D210"/>
    <mergeCell ref="M83:M84"/>
    <mergeCell ref="N99:N100"/>
    <mergeCell ref="C224:C226"/>
    <mergeCell ref="E264:E265"/>
    <mergeCell ref="D256:D258"/>
    <mergeCell ref="E256:E257"/>
    <mergeCell ref="G256:G257"/>
    <mergeCell ref="H256:H257"/>
    <mergeCell ref="A62:A69"/>
    <mergeCell ref="H62:L62"/>
    <mergeCell ref="B67:B69"/>
    <mergeCell ref="C67:C69"/>
    <mergeCell ref="A243:A250"/>
    <mergeCell ref="B243:B247"/>
    <mergeCell ref="C243:C247"/>
    <mergeCell ref="H243:L243"/>
    <mergeCell ref="H220:L220"/>
    <mergeCell ref="H221:L221"/>
    <mergeCell ref="H222:L222"/>
    <mergeCell ref="H223:L223"/>
    <mergeCell ref="H224:H225"/>
    <mergeCell ref="I224:L224"/>
    <mergeCell ref="H228:L228"/>
    <mergeCell ref="H229:L229"/>
    <mergeCell ref="I91:L91"/>
    <mergeCell ref="C62:C66"/>
    <mergeCell ref="D67:D69"/>
    <mergeCell ref="E67:E68"/>
    <mergeCell ref="F200:F201"/>
    <mergeCell ref="F208:F209"/>
    <mergeCell ref="B248:B250"/>
    <mergeCell ref="D107:D109"/>
    <mergeCell ref="N91:N92"/>
    <mergeCell ref="A94:A101"/>
    <mergeCell ref="B94:B98"/>
    <mergeCell ref="C94:C98"/>
    <mergeCell ref="H94:L94"/>
    <mergeCell ref="H95:L95"/>
    <mergeCell ref="H96:L96"/>
    <mergeCell ref="H97:L97"/>
    <mergeCell ref="H98:L98"/>
    <mergeCell ref="B99:B101"/>
    <mergeCell ref="C99:C101"/>
    <mergeCell ref="D99:D101"/>
    <mergeCell ref="F248:F249"/>
    <mergeCell ref="G131:G132"/>
    <mergeCell ref="H131:H132"/>
    <mergeCell ref="A280:A287"/>
    <mergeCell ref="A251:A258"/>
    <mergeCell ref="H174:L174"/>
    <mergeCell ref="A203:A210"/>
    <mergeCell ref="A235:A242"/>
    <mergeCell ref="B235:B239"/>
    <mergeCell ref="C235:C239"/>
    <mergeCell ref="H191:L191"/>
    <mergeCell ref="G208:G209"/>
    <mergeCell ref="E91:E92"/>
    <mergeCell ref="F91:F92"/>
    <mergeCell ref="G91:G92"/>
    <mergeCell ref="H91:H92"/>
    <mergeCell ref="I232:L232"/>
    <mergeCell ref="E107:E108"/>
    <mergeCell ref="F107:F108"/>
    <mergeCell ref="H231:L231"/>
    <mergeCell ref="A219:A226"/>
    <mergeCell ref="F264:F265"/>
    <mergeCell ref="G264:G265"/>
    <mergeCell ref="I75:L75"/>
    <mergeCell ref="A259:A266"/>
    <mergeCell ref="A267:A274"/>
    <mergeCell ref="M272:M273"/>
    <mergeCell ref="C293:C297"/>
    <mergeCell ref="E224:E225"/>
    <mergeCell ref="F224:F225"/>
    <mergeCell ref="N298:N299"/>
    <mergeCell ref="H289:L289"/>
    <mergeCell ref="M306:M307"/>
    <mergeCell ref="M319:M320"/>
    <mergeCell ref="M200:M201"/>
    <mergeCell ref="H193:L193"/>
    <mergeCell ref="H194:L194"/>
    <mergeCell ref="H195:L195"/>
    <mergeCell ref="H196:L196"/>
    <mergeCell ref="H206:L206"/>
    <mergeCell ref="H207:L207"/>
    <mergeCell ref="H296:L296"/>
    <mergeCell ref="H297:L297"/>
    <mergeCell ref="N200:N201"/>
    <mergeCell ref="N208:N209"/>
    <mergeCell ref="H213:L213"/>
    <mergeCell ref="H214:L214"/>
    <mergeCell ref="H215:L215"/>
    <mergeCell ref="H227:L227"/>
    <mergeCell ref="I131:L131"/>
    <mergeCell ref="M131:M132"/>
    <mergeCell ref="N83:N84"/>
    <mergeCell ref="H25:L25"/>
    <mergeCell ref="H26:L26"/>
    <mergeCell ref="H14:L14"/>
    <mergeCell ref="H15:L15"/>
    <mergeCell ref="H16:L16"/>
    <mergeCell ref="H17:L17"/>
    <mergeCell ref="H18:L18"/>
    <mergeCell ref="F19:F20"/>
    <mergeCell ref="F27:F28"/>
    <mergeCell ref="F35:F36"/>
    <mergeCell ref="F43:F44"/>
    <mergeCell ref="F51:F52"/>
    <mergeCell ref="F59:F60"/>
    <mergeCell ref="F67:F68"/>
    <mergeCell ref="M67:M68"/>
    <mergeCell ref="M99:M100"/>
    <mergeCell ref="G115:G116"/>
    <mergeCell ref="H115:H116"/>
    <mergeCell ref="I115:L115"/>
    <mergeCell ref="M115:M116"/>
    <mergeCell ref="H39:L39"/>
    <mergeCell ref="H40:L40"/>
    <mergeCell ref="H42:L42"/>
    <mergeCell ref="H43:H44"/>
    <mergeCell ref="I43:L43"/>
    <mergeCell ref="G19:G20"/>
    <mergeCell ref="M19:M20"/>
    <mergeCell ref="H51:H52"/>
    <mergeCell ref="H38:L38"/>
    <mergeCell ref="H27:H28"/>
    <mergeCell ref="I27:L27"/>
    <mergeCell ref="H30:L30"/>
    <mergeCell ref="H46:L46"/>
    <mergeCell ref="H58:L58"/>
    <mergeCell ref="H59:H60"/>
    <mergeCell ref="I59:L59"/>
    <mergeCell ref="N67:N68"/>
    <mergeCell ref="H63:L63"/>
    <mergeCell ref="H64:L64"/>
    <mergeCell ref="H65:L65"/>
    <mergeCell ref="H66:L66"/>
    <mergeCell ref="G67:G68"/>
    <mergeCell ref="H67:H68"/>
    <mergeCell ref="I67:L67"/>
    <mergeCell ref="M35:M36"/>
    <mergeCell ref="M51:M52"/>
    <mergeCell ref="H47:L47"/>
    <mergeCell ref="H48:L48"/>
    <mergeCell ref="H49:L49"/>
    <mergeCell ref="N43:N44"/>
    <mergeCell ref="G35:G36"/>
    <mergeCell ref="N51:N52"/>
    <mergeCell ref="H50:L50"/>
    <mergeCell ref="G51:G52"/>
    <mergeCell ref="N59:N60"/>
    <mergeCell ref="N35:N36"/>
    <mergeCell ref="I51:L51"/>
    <mergeCell ref="H54:L54"/>
    <mergeCell ref="M91:M92"/>
    <mergeCell ref="B91:B93"/>
    <mergeCell ref="C91:C93"/>
    <mergeCell ref="D91:D93"/>
    <mergeCell ref="H99:H100"/>
    <mergeCell ref="I99:L99"/>
    <mergeCell ref="E163:E164"/>
    <mergeCell ref="F163:F164"/>
    <mergeCell ref="G163:G164"/>
    <mergeCell ref="H163:H164"/>
    <mergeCell ref="I163:L163"/>
    <mergeCell ref="H197:L197"/>
    <mergeCell ref="H198:L198"/>
    <mergeCell ref="H199:L199"/>
    <mergeCell ref="N115:N116"/>
    <mergeCell ref="A102:A109"/>
    <mergeCell ref="M123:M124"/>
    <mergeCell ref="N123:N124"/>
    <mergeCell ref="F187:F188"/>
    <mergeCell ref="E99:E100"/>
    <mergeCell ref="F99:F100"/>
    <mergeCell ref="G99:G100"/>
    <mergeCell ref="H192:L192"/>
    <mergeCell ref="B102:B106"/>
    <mergeCell ref="C102:C106"/>
    <mergeCell ref="H102:L102"/>
    <mergeCell ref="H103:L103"/>
    <mergeCell ref="H104:L104"/>
    <mergeCell ref="H105:L105"/>
    <mergeCell ref="H106:L106"/>
    <mergeCell ref="B107:B109"/>
    <mergeCell ref="C107:C109"/>
    <mergeCell ref="M572:M573"/>
    <mergeCell ref="H540:L540"/>
    <mergeCell ref="H541:L541"/>
    <mergeCell ref="B267:B271"/>
    <mergeCell ref="C267:C271"/>
    <mergeCell ref="H267:L267"/>
    <mergeCell ref="H268:L268"/>
    <mergeCell ref="H269:L269"/>
    <mergeCell ref="H270:L270"/>
    <mergeCell ref="H271:L271"/>
    <mergeCell ref="B272:B274"/>
    <mergeCell ref="C272:C274"/>
    <mergeCell ref="D272:D274"/>
    <mergeCell ref="E272:E273"/>
    <mergeCell ref="F272:F273"/>
    <mergeCell ref="G272:G273"/>
    <mergeCell ref="H272:H273"/>
    <mergeCell ref="F467:F468"/>
    <mergeCell ref="F475:F476"/>
    <mergeCell ref="F380:F381"/>
    <mergeCell ref="F388:F389"/>
    <mergeCell ref="B288:B292"/>
    <mergeCell ref="B436:B440"/>
    <mergeCell ref="C436:C440"/>
    <mergeCell ref="B449:B453"/>
    <mergeCell ref="H375:L375"/>
    <mergeCell ref="E348:E349"/>
    <mergeCell ref="B335:B339"/>
    <mergeCell ref="H335:L335"/>
    <mergeCell ref="H336:L336"/>
    <mergeCell ref="H337:L337"/>
    <mergeCell ref="H338:L338"/>
    <mergeCell ref="A567:A574"/>
    <mergeCell ref="B567:B571"/>
    <mergeCell ref="C567:C571"/>
    <mergeCell ref="H567:L567"/>
    <mergeCell ref="H568:L568"/>
    <mergeCell ref="H569:L569"/>
    <mergeCell ref="H570:L570"/>
    <mergeCell ref="H571:L571"/>
    <mergeCell ref="B572:B574"/>
    <mergeCell ref="C572:C574"/>
    <mergeCell ref="D572:D574"/>
    <mergeCell ref="E572:E573"/>
    <mergeCell ref="F572:F573"/>
    <mergeCell ref="G572:G573"/>
    <mergeCell ref="H572:H573"/>
    <mergeCell ref="I572:L572"/>
    <mergeCell ref="E364:E365"/>
    <mergeCell ref="F364:F365"/>
    <mergeCell ref="G364:G365"/>
    <mergeCell ref="G388:G389"/>
    <mergeCell ref="A449:A456"/>
    <mergeCell ref="E372:E373"/>
    <mergeCell ref="D380:D382"/>
    <mergeCell ref="E380:E381"/>
    <mergeCell ref="A383:A390"/>
    <mergeCell ref="A367:A374"/>
    <mergeCell ref="C388:C390"/>
    <mergeCell ref="D388:D390"/>
    <mergeCell ref="E388:E389"/>
    <mergeCell ref="B372:B374"/>
    <mergeCell ref="C372:C374"/>
    <mergeCell ref="D404:D406"/>
    <mergeCell ref="N572:N573"/>
    <mergeCell ref="A533:A537"/>
    <mergeCell ref="B533:B537"/>
    <mergeCell ref="C533:C537"/>
    <mergeCell ref="F232:F233"/>
    <mergeCell ref="A78:A85"/>
    <mergeCell ref="B78:B82"/>
    <mergeCell ref="C78:C82"/>
    <mergeCell ref="H78:L78"/>
    <mergeCell ref="H79:L79"/>
    <mergeCell ref="H80:L80"/>
    <mergeCell ref="H81:L81"/>
    <mergeCell ref="H82:L82"/>
    <mergeCell ref="B83:B85"/>
    <mergeCell ref="C83:C85"/>
    <mergeCell ref="D83:D85"/>
    <mergeCell ref="E83:E84"/>
    <mergeCell ref="F83:F84"/>
    <mergeCell ref="G83:G84"/>
    <mergeCell ref="H83:H84"/>
    <mergeCell ref="I83:L83"/>
    <mergeCell ref="A86:A93"/>
    <mergeCell ref="B86:B90"/>
    <mergeCell ref="C86:C90"/>
    <mergeCell ref="H86:L86"/>
    <mergeCell ref="H87:L87"/>
    <mergeCell ref="H88:L88"/>
    <mergeCell ref="H89:L89"/>
    <mergeCell ref="H90:L90"/>
    <mergeCell ref="F483:F484"/>
    <mergeCell ref="F496:F497"/>
    <mergeCell ref="F509:F510"/>
    <mergeCell ref="G107:G108"/>
    <mergeCell ref="H107:H108"/>
    <mergeCell ref="I107:L107"/>
    <mergeCell ref="M107:M108"/>
    <mergeCell ref="N107:N108"/>
    <mergeCell ref="C139:C141"/>
    <mergeCell ref="D139:D141"/>
    <mergeCell ref="A110:A117"/>
    <mergeCell ref="B110:B114"/>
    <mergeCell ref="C110:C114"/>
    <mergeCell ref="H110:L110"/>
    <mergeCell ref="H111:L111"/>
    <mergeCell ref="H112:L112"/>
    <mergeCell ref="H113:L113"/>
    <mergeCell ref="H114:L114"/>
    <mergeCell ref="B115:B117"/>
    <mergeCell ref="C115:C117"/>
    <mergeCell ref="D115:D117"/>
    <mergeCell ref="E115:E116"/>
    <mergeCell ref="F115:F116"/>
    <mergeCell ref="N131:N132"/>
    <mergeCell ref="A118:A125"/>
    <mergeCell ref="B118:B122"/>
    <mergeCell ref="C118:C122"/>
    <mergeCell ref="H118:L118"/>
    <mergeCell ref="H119:L119"/>
    <mergeCell ref="H120:L120"/>
    <mergeCell ref="H121:L121"/>
    <mergeCell ref="H122:L122"/>
    <mergeCell ref="B123:B125"/>
    <mergeCell ref="C123:C125"/>
    <mergeCell ref="D123:D125"/>
    <mergeCell ref="E123:E124"/>
    <mergeCell ref="F123:F124"/>
    <mergeCell ref="G123:G124"/>
    <mergeCell ref="H123:H124"/>
    <mergeCell ref="I123:L123"/>
    <mergeCell ref="E147:E148"/>
    <mergeCell ref="F147:F148"/>
    <mergeCell ref="A126:A133"/>
    <mergeCell ref="B126:B130"/>
    <mergeCell ref="C126:C130"/>
    <mergeCell ref="H126:L126"/>
    <mergeCell ref="H127:L127"/>
    <mergeCell ref="H128:L128"/>
    <mergeCell ref="H129:L129"/>
    <mergeCell ref="H130:L130"/>
    <mergeCell ref="B131:B133"/>
    <mergeCell ref="C131:C133"/>
    <mergeCell ref="D131:D133"/>
    <mergeCell ref="E131:E132"/>
    <mergeCell ref="F131:F132"/>
    <mergeCell ref="A150:A157"/>
    <mergeCell ref="C150:C154"/>
    <mergeCell ref="H150:L150"/>
    <mergeCell ref="H151:L151"/>
    <mergeCell ref="H152:L152"/>
    <mergeCell ref="H153:L153"/>
    <mergeCell ref="H154:L154"/>
    <mergeCell ref="C155:C157"/>
    <mergeCell ref="A134:A141"/>
    <mergeCell ref="B134:B138"/>
    <mergeCell ref="C134:C138"/>
    <mergeCell ref="H134:L134"/>
    <mergeCell ref="H135:L135"/>
    <mergeCell ref="H136:L136"/>
    <mergeCell ref="H137:L137"/>
    <mergeCell ref="H138:L138"/>
    <mergeCell ref="B139:B141"/>
    <mergeCell ref="H159:L159"/>
    <mergeCell ref="H160:L160"/>
    <mergeCell ref="A142:A149"/>
    <mergeCell ref="I147:L147"/>
    <mergeCell ref="D155:D157"/>
    <mergeCell ref="E155:E156"/>
    <mergeCell ref="F155:F156"/>
    <mergeCell ref="G155:G156"/>
    <mergeCell ref="H155:H156"/>
    <mergeCell ref="M163:M164"/>
    <mergeCell ref="N163:N164"/>
    <mergeCell ref="E139:E140"/>
    <mergeCell ref="F139:F140"/>
    <mergeCell ref="G139:G140"/>
    <mergeCell ref="H139:H140"/>
    <mergeCell ref="I139:L139"/>
    <mergeCell ref="M139:M140"/>
    <mergeCell ref="N139:N140"/>
    <mergeCell ref="B142:B146"/>
    <mergeCell ref="B147:B149"/>
    <mergeCell ref="B150:B154"/>
    <mergeCell ref="B155:B157"/>
    <mergeCell ref="B158:B162"/>
    <mergeCell ref="B163:B165"/>
    <mergeCell ref="C142:C146"/>
    <mergeCell ref="H142:L142"/>
    <mergeCell ref="H143:L143"/>
    <mergeCell ref="H144:L144"/>
    <mergeCell ref="H145:L145"/>
    <mergeCell ref="H146:L146"/>
    <mergeCell ref="C147:C149"/>
    <mergeCell ref="D147:D149"/>
    <mergeCell ref="C163:C165"/>
    <mergeCell ref="D163:D165"/>
    <mergeCell ref="G147:G148"/>
    <mergeCell ref="H147:H148"/>
    <mergeCell ref="N147:N148"/>
    <mergeCell ref="M147:M148"/>
    <mergeCell ref="M1:O1"/>
    <mergeCell ref="M2:O2"/>
    <mergeCell ref="M3:O3"/>
    <mergeCell ref="M4:O4"/>
    <mergeCell ref="A538:A545"/>
    <mergeCell ref="B543:B545"/>
    <mergeCell ref="C543:C545"/>
    <mergeCell ref="D543:D545"/>
    <mergeCell ref="E543:E544"/>
    <mergeCell ref="F543:F544"/>
    <mergeCell ref="G543:G544"/>
    <mergeCell ref="H543:H544"/>
    <mergeCell ref="I543:L543"/>
    <mergeCell ref="M543:M544"/>
    <mergeCell ref="N543:N544"/>
    <mergeCell ref="B538:B542"/>
    <mergeCell ref="C538:C542"/>
    <mergeCell ref="H538:L538"/>
    <mergeCell ref="H539:L539"/>
    <mergeCell ref="F454:F455"/>
    <mergeCell ref="I155:L155"/>
    <mergeCell ref="M155:M156"/>
    <mergeCell ref="N155:N156"/>
    <mergeCell ref="A158:A165"/>
    <mergeCell ref="C158:C162"/>
    <mergeCell ref="H158:L158"/>
  </mergeCells>
  <pageMargins left="0.70866141732283472" right="0.70866141732283472" top="0.74803149606299213" bottom="0.74803149606299213" header="0.31496062992125984" footer="0.31496062992125984"/>
  <pageSetup paperSize="9" scale="64" fitToHeight="0" orientation="landscape" useFirstPageNumber="1" r:id="rId1"/>
  <headerFooter differentFirst="1">
    <oddHeader>&amp;C&amp;P</oddHeader>
  </headerFooter>
  <rowBreaks count="15" manualBreakCount="15">
    <brk id="53" max="14" man="1"/>
    <brk id="77" max="14" man="1"/>
    <brk id="101" max="14" man="1"/>
    <brk id="125" max="14" man="1"/>
    <brk id="149" max="14" man="1"/>
    <brk id="173" max="14" man="1"/>
    <brk id="194" max="14" man="1"/>
    <brk id="242" max="14" man="1"/>
    <brk id="308" max="14" man="1"/>
    <brk id="366" max="14" man="1"/>
    <brk id="406" max="14" man="1"/>
    <brk id="443" max="16383" man="1"/>
    <brk id="503" max="16383" man="1"/>
    <brk id="537" max="16383" man="1"/>
    <brk id="566"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3"/>
  <sheetViews>
    <sheetView tabSelected="1" view="pageBreakPreview" zoomScaleNormal="100" zoomScaleSheetLayoutView="100" workbookViewId="0">
      <selection activeCell="O5" sqref="O5"/>
    </sheetView>
  </sheetViews>
  <sheetFormatPr defaultRowHeight="15"/>
  <cols>
    <col min="1" max="1" width="9.140625" style="9"/>
    <col min="2" max="2" width="36.42578125" style="10" customWidth="1"/>
    <col min="3" max="3" width="12.5703125" style="1" customWidth="1"/>
    <col min="4" max="4" width="14.42578125" style="2" customWidth="1"/>
    <col min="5" max="5" width="11.28515625" style="1" bestFit="1" customWidth="1"/>
    <col min="6" max="7" width="10.42578125" style="1" bestFit="1" customWidth="1"/>
    <col min="8" max="12" width="9.140625" style="1"/>
    <col min="13" max="14" width="10.42578125" style="1" bestFit="1" customWidth="1"/>
    <col min="15" max="15" width="12.42578125" style="1" customWidth="1"/>
    <col min="16" max="16384" width="9.140625" style="1"/>
  </cols>
  <sheetData>
    <row r="1" spans="1:15">
      <c r="L1" s="123" t="s">
        <v>466</v>
      </c>
      <c r="M1" s="123"/>
      <c r="N1" s="123"/>
      <c r="O1" s="123"/>
    </row>
    <row r="2" spans="1:15">
      <c r="L2" s="123" t="s">
        <v>394</v>
      </c>
      <c r="M2" s="123"/>
      <c r="N2" s="123"/>
      <c r="O2" s="123"/>
    </row>
    <row r="3" spans="1:15">
      <c r="L3" s="123" t="s">
        <v>395</v>
      </c>
      <c r="M3" s="123"/>
      <c r="N3" s="123"/>
      <c r="O3" s="123"/>
    </row>
    <row r="4" spans="1:15">
      <c r="L4" s="123" t="s">
        <v>555</v>
      </c>
      <c r="M4" s="123"/>
      <c r="N4" s="123"/>
      <c r="O4" s="123"/>
    </row>
    <row r="6" spans="1:15">
      <c r="B6" s="179" t="s">
        <v>454</v>
      </c>
      <c r="C6" s="179"/>
      <c r="D6" s="179"/>
      <c r="E6" s="179"/>
      <c r="F6" s="179"/>
      <c r="G6" s="179"/>
      <c r="H6" s="179"/>
      <c r="I6" s="179"/>
      <c r="J6" s="179"/>
      <c r="K6" s="179"/>
      <c r="L6" s="179"/>
      <c r="M6" s="179"/>
      <c r="N6" s="179"/>
      <c r="O6" s="179"/>
    </row>
    <row r="8" spans="1:15" ht="22.5" customHeight="1">
      <c r="A8" s="137" t="s">
        <v>19</v>
      </c>
      <c r="B8" s="140" t="s">
        <v>22</v>
      </c>
      <c r="C8" s="140" t="s">
        <v>23</v>
      </c>
      <c r="D8" s="140" t="s">
        <v>6</v>
      </c>
      <c r="E8" s="140" t="s">
        <v>28</v>
      </c>
      <c r="F8" s="181" t="s">
        <v>24</v>
      </c>
      <c r="G8" s="182"/>
      <c r="H8" s="182"/>
      <c r="I8" s="182"/>
      <c r="J8" s="182"/>
      <c r="K8" s="182"/>
      <c r="L8" s="182"/>
      <c r="M8" s="182"/>
      <c r="N8" s="182"/>
      <c r="O8" s="140" t="s">
        <v>25</v>
      </c>
    </row>
    <row r="9" spans="1:15">
      <c r="A9" s="137"/>
      <c r="B9" s="140"/>
      <c r="C9" s="140"/>
      <c r="D9" s="140"/>
      <c r="E9" s="140"/>
      <c r="F9" s="31">
        <v>2023</v>
      </c>
      <c r="G9" s="23">
        <v>2024</v>
      </c>
      <c r="H9" s="159">
        <v>2025</v>
      </c>
      <c r="I9" s="159"/>
      <c r="J9" s="159"/>
      <c r="K9" s="159"/>
      <c r="L9" s="159"/>
      <c r="M9" s="32" t="s">
        <v>65</v>
      </c>
      <c r="N9" s="32" t="s">
        <v>66</v>
      </c>
      <c r="O9" s="140"/>
    </row>
    <row r="10" spans="1:15">
      <c r="A10" s="22">
        <v>1</v>
      </c>
      <c r="B10" s="69">
        <v>2</v>
      </c>
      <c r="C10" s="20">
        <v>3</v>
      </c>
      <c r="D10" s="21">
        <v>4</v>
      </c>
      <c r="E10" s="20">
        <v>5</v>
      </c>
      <c r="F10" s="29">
        <v>6</v>
      </c>
      <c r="G10" s="20">
        <v>7</v>
      </c>
      <c r="H10" s="180">
        <v>8</v>
      </c>
      <c r="I10" s="180"/>
      <c r="J10" s="180"/>
      <c r="K10" s="180"/>
      <c r="L10" s="180"/>
      <c r="M10" s="20">
        <v>9</v>
      </c>
      <c r="N10" s="20">
        <v>10</v>
      </c>
      <c r="O10" s="20">
        <v>11</v>
      </c>
    </row>
    <row r="11" spans="1:15">
      <c r="A11" s="137" t="s">
        <v>506</v>
      </c>
      <c r="B11" s="141" t="s">
        <v>37</v>
      </c>
      <c r="C11" s="163"/>
      <c r="D11" s="24" t="s">
        <v>20</v>
      </c>
      <c r="E11" s="72">
        <f>E12+E13+E14+E15</f>
        <v>2900</v>
      </c>
      <c r="F11" s="72">
        <f t="shared" ref="F11:G11" si="0">F12+F13+F14+F15</f>
        <v>500</v>
      </c>
      <c r="G11" s="72">
        <f t="shared" si="0"/>
        <v>600</v>
      </c>
      <c r="H11" s="142">
        <f>H12+H13+H14+H15</f>
        <v>600</v>
      </c>
      <c r="I11" s="142"/>
      <c r="J11" s="142"/>
      <c r="K11" s="142"/>
      <c r="L11" s="142"/>
      <c r="M11" s="72">
        <f>M12+M13+M14+M15</f>
        <v>600</v>
      </c>
      <c r="N11" s="72">
        <f t="shared" ref="N11" si="1">N12+N13+N14+N15</f>
        <v>600</v>
      </c>
      <c r="O11" s="163"/>
    </row>
    <row r="12" spans="1:15" ht="33.75">
      <c r="A12" s="137"/>
      <c r="B12" s="141"/>
      <c r="C12" s="163"/>
      <c r="D12" s="24" t="s">
        <v>26</v>
      </c>
      <c r="E12" s="72">
        <f>F12+G12+H12+M12+N12</f>
        <v>0</v>
      </c>
      <c r="F12" s="72">
        <f>F17</f>
        <v>0</v>
      </c>
      <c r="G12" s="72">
        <f>G17</f>
        <v>0</v>
      </c>
      <c r="H12" s="142">
        <f>H17</f>
        <v>0</v>
      </c>
      <c r="I12" s="142"/>
      <c r="J12" s="142"/>
      <c r="K12" s="142"/>
      <c r="L12" s="142"/>
      <c r="M12" s="72">
        <f>M17</f>
        <v>0</v>
      </c>
      <c r="N12" s="72">
        <f>N17</f>
        <v>0</v>
      </c>
      <c r="O12" s="163"/>
    </row>
    <row r="13" spans="1:15" ht="33.75">
      <c r="A13" s="137"/>
      <c r="B13" s="141"/>
      <c r="C13" s="163"/>
      <c r="D13" s="24" t="s">
        <v>1</v>
      </c>
      <c r="E13" s="72">
        <f t="shared" ref="E13:E15" si="2">F13+G13+H13+M13+N13</f>
        <v>0</v>
      </c>
      <c r="F13" s="72">
        <f t="shared" ref="F13:H13" si="3">F18</f>
        <v>0</v>
      </c>
      <c r="G13" s="72">
        <f t="shared" si="3"/>
        <v>0</v>
      </c>
      <c r="H13" s="142">
        <f t="shared" si="3"/>
        <v>0</v>
      </c>
      <c r="I13" s="142"/>
      <c r="J13" s="142"/>
      <c r="K13" s="142"/>
      <c r="L13" s="142"/>
      <c r="M13" s="72">
        <f t="shared" ref="M13:N13" si="4">M18</f>
        <v>0</v>
      </c>
      <c r="N13" s="72">
        <f t="shared" si="4"/>
        <v>0</v>
      </c>
      <c r="O13" s="163"/>
    </row>
    <row r="14" spans="1:15" ht="33.75">
      <c r="A14" s="137"/>
      <c r="B14" s="141"/>
      <c r="C14" s="163"/>
      <c r="D14" s="24" t="s">
        <v>21</v>
      </c>
      <c r="E14" s="72">
        <f t="shared" si="2"/>
        <v>2900</v>
      </c>
      <c r="F14" s="72">
        <f t="shared" ref="F14:H14" si="5">F19</f>
        <v>500</v>
      </c>
      <c r="G14" s="72">
        <f t="shared" si="5"/>
        <v>600</v>
      </c>
      <c r="H14" s="142">
        <f t="shared" si="5"/>
        <v>600</v>
      </c>
      <c r="I14" s="142"/>
      <c r="J14" s="142"/>
      <c r="K14" s="142"/>
      <c r="L14" s="142"/>
      <c r="M14" s="72">
        <f t="shared" ref="M14:N14" si="6">M19</f>
        <v>600</v>
      </c>
      <c r="N14" s="72">
        <f t="shared" si="6"/>
        <v>600</v>
      </c>
      <c r="O14" s="163"/>
    </row>
    <row r="15" spans="1:15" ht="22.5">
      <c r="A15" s="137"/>
      <c r="B15" s="141"/>
      <c r="C15" s="163"/>
      <c r="D15" s="24" t="s">
        <v>2</v>
      </c>
      <c r="E15" s="72">
        <f t="shared" si="2"/>
        <v>0</v>
      </c>
      <c r="F15" s="72">
        <f t="shared" ref="F15:H15" si="7">F20</f>
        <v>0</v>
      </c>
      <c r="G15" s="72">
        <f t="shared" si="7"/>
        <v>0</v>
      </c>
      <c r="H15" s="142">
        <f t="shared" si="7"/>
        <v>0</v>
      </c>
      <c r="I15" s="142"/>
      <c r="J15" s="142"/>
      <c r="K15" s="142"/>
      <c r="L15" s="142"/>
      <c r="M15" s="72">
        <f t="shared" ref="M15:N15" si="8">M20</f>
        <v>0</v>
      </c>
      <c r="N15" s="72">
        <f t="shared" si="8"/>
        <v>0</v>
      </c>
      <c r="O15" s="163"/>
    </row>
    <row r="16" spans="1:15">
      <c r="A16" s="137" t="s">
        <v>507</v>
      </c>
      <c r="B16" s="141" t="s">
        <v>72</v>
      </c>
      <c r="C16" s="163"/>
      <c r="D16" s="24" t="s">
        <v>20</v>
      </c>
      <c r="E16" s="72">
        <f>E17+E18+E19+E20</f>
        <v>2900</v>
      </c>
      <c r="F16" s="72">
        <f t="shared" ref="F16:G16" si="9">F17+F18+F19+F20</f>
        <v>500</v>
      </c>
      <c r="G16" s="72">
        <f t="shared" si="9"/>
        <v>600</v>
      </c>
      <c r="H16" s="142">
        <f>H17+H18+H19+H20</f>
        <v>600</v>
      </c>
      <c r="I16" s="142"/>
      <c r="J16" s="142"/>
      <c r="K16" s="142"/>
      <c r="L16" s="142"/>
      <c r="M16" s="72">
        <f>M17+M18+M19+M20</f>
        <v>600</v>
      </c>
      <c r="N16" s="72">
        <f t="shared" ref="N16" si="10">N17+N18+N19+N20</f>
        <v>600</v>
      </c>
      <c r="O16" s="171" t="s">
        <v>411</v>
      </c>
    </row>
    <row r="17" spans="1:15" ht="33.75">
      <c r="A17" s="137"/>
      <c r="B17" s="141"/>
      <c r="C17" s="163"/>
      <c r="D17" s="24" t="s">
        <v>26</v>
      </c>
      <c r="E17" s="72">
        <f>F17+G17+H17+M17+N17</f>
        <v>0</v>
      </c>
      <c r="F17" s="72">
        <v>0</v>
      </c>
      <c r="G17" s="72">
        <v>0</v>
      </c>
      <c r="H17" s="142">
        <v>0</v>
      </c>
      <c r="I17" s="142"/>
      <c r="J17" s="142"/>
      <c r="K17" s="142"/>
      <c r="L17" s="142"/>
      <c r="M17" s="72">
        <v>0</v>
      </c>
      <c r="N17" s="72">
        <v>0</v>
      </c>
      <c r="O17" s="172"/>
    </row>
    <row r="18" spans="1:15" ht="33.75">
      <c r="A18" s="137"/>
      <c r="B18" s="141"/>
      <c r="C18" s="163"/>
      <c r="D18" s="24" t="s">
        <v>1</v>
      </c>
      <c r="E18" s="72">
        <f t="shared" ref="E18:E20" si="11">F18+G18+H18+M18+N18</f>
        <v>0</v>
      </c>
      <c r="F18" s="72">
        <v>0</v>
      </c>
      <c r="G18" s="72">
        <v>0</v>
      </c>
      <c r="H18" s="142">
        <v>0</v>
      </c>
      <c r="I18" s="142"/>
      <c r="J18" s="142"/>
      <c r="K18" s="142"/>
      <c r="L18" s="142"/>
      <c r="M18" s="72">
        <v>0</v>
      </c>
      <c r="N18" s="72">
        <v>0</v>
      </c>
      <c r="O18" s="172"/>
    </row>
    <row r="19" spans="1:15" ht="33.75">
      <c r="A19" s="137"/>
      <c r="B19" s="141"/>
      <c r="C19" s="163"/>
      <c r="D19" s="24" t="s">
        <v>21</v>
      </c>
      <c r="E19" s="72">
        <f t="shared" si="11"/>
        <v>2900</v>
      </c>
      <c r="F19" s="72">
        <v>500</v>
      </c>
      <c r="G19" s="72">
        <v>600</v>
      </c>
      <c r="H19" s="142">
        <v>600</v>
      </c>
      <c r="I19" s="142"/>
      <c r="J19" s="142"/>
      <c r="K19" s="142"/>
      <c r="L19" s="142"/>
      <c r="M19" s="72">
        <v>600</v>
      </c>
      <c r="N19" s="72">
        <v>600</v>
      </c>
      <c r="O19" s="172"/>
    </row>
    <row r="20" spans="1:15" ht="22.5">
      <c r="A20" s="137"/>
      <c r="B20" s="141"/>
      <c r="C20" s="163"/>
      <c r="D20" s="24" t="s">
        <v>2</v>
      </c>
      <c r="E20" s="72">
        <f t="shared" si="11"/>
        <v>0</v>
      </c>
      <c r="F20" s="72">
        <v>0</v>
      </c>
      <c r="G20" s="72">
        <v>0</v>
      </c>
      <c r="H20" s="142">
        <v>0</v>
      </c>
      <c r="I20" s="142"/>
      <c r="J20" s="142"/>
      <c r="K20" s="142"/>
      <c r="L20" s="142"/>
      <c r="M20" s="72">
        <v>0</v>
      </c>
      <c r="N20" s="72">
        <v>0</v>
      </c>
      <c r="O20" s="172"/>
    </row>
    <row r="21" spans="1:15" ht="15" customHeight="1">
      <c r="A21" s="137"/>
      <c r="B21" s="139" t="s">
        <v>127</v>
      </c>
      <c r="C21" s="137"/>
      <c r="D21" s="137"/>
      <c r="E21" s="138" t="s">
        <v>63</v>
      </c>
      <c r="F21" s="138" t="s">
        <v>64</v>
      </c>
      <c r="G21" s="138" t="s">
        <v>212</v>
      </c>
      <c r="H21" s="138" t="s">
        <v>3</v>
      </c>
      <c r="I21" s="140" t="s">
        <v>163</v>
      </c>
      <c r="J21" s="140"/>
      <c r="K21" s="140"/>
      <c r="L21" s="140"/>
      <c r="M21" s="138" t="s">
        <v>65</v>
      </c>
      <c r="N21" s="138" t="s">
        <v>66</v>
      </c>
      <c r="O21" s="172"/>
    </row>
    <row r="22" spans="1:15" ht="22.5">
      <c r="A22" s="137"/>
      <c r="B22" s="139"/>
      <c r="C22" s="137"/>
      <c r="D22" s="137"/>
      <c r="E22" s="138"/>
      <c r="F22" s="138"/>
      <c r="G22" s="138"/>
      <c r="H22" s="138"/>
      <c r="I22" s="19" t="s">
        <v>159</v>
      </c>
      <c r="J22" s="19" t="s">
        <v>160</v>
      </c>
      <c r="K22" s="19" t="s">
        <v>161</v>
      </c>
      <c r="L22" s="19" t="s">
        <v>162</v>
      </c>
      <c r="M22" s="138"/>
      <c r="N22" s="138"/>
      <c r="O22" s="172"/>
    </row>
    <row r="23" spans="1:15">
      <c r="A23" s="137"/>
      <c r="B23" s="139"/>
      <c r="C23" s="137"/>
      <c r="D23" s="137"/>
      <c r="E23" s="21">
        <v>20</v>
      </c>
      <c r="F23" s="31">
        <v>20</v>
      </c>
      <c r="G23" s="21">
        <v>20</v>
      </c>
      <c r="H23" s="21">
        <v>20</v>
      </c>
      <c r="I23" s="21" t="s">
        <v>428</v>
      </c>
      <c r="J23" s="21" t="s">
        <v>428</v>
      </c>
      <c r="K23" s="21" t="s">
        <v>428</v>
      </c>
      <c r="L23" s="21">
        <v>20</v>
      </c>
      <c r="M23" s="21">
        <v>20</v>
      </c>
      <c r="N23" s="21">
        <v>20</v>
      </c>
      <c r="O23" s="173"/>
    </row>
    <row r="24" spans="1:15">
      <c r="A24" s="137" t="s">
        <v>526</v>
      </c>
      <c r="B24" s="141" t="s">
        <v>71</v>
      </c>
      <c r="C24" s="163"/>
      <c r="D24" s="24" t="s">
        <v>20</v>
      </c>
      <c r="E24" s="72">
        <f>E25+E26+E27+E28</f>
        <v>243715.37263999999</v>
      </c>
      <c r="F24" s="72">
        <f t="shared" ref="F24:G24" si="12">F25+F26+F27+F28</f>
        <v>33966.697199999995</v>
      </c>
      <c r="G24" s="72">
        <f t="shared" si="12"/>
        <v>51019.106080000005</v>
      </c>
      <c r="H24" s="142">
        <f>H25+H26+H27+H28</f>
        <v>57604.920839999999</v>
      </c>
      <c r="I24" s="142"/>
      <c r="J24" s="142"/>
      <c r="K24" s="142"/>
      <c r="L24" s="142"/>
      <c r="M24" s="72">
        <f>M25+M26+M27+M28</f>
        <v>50549.01197</v>
      </c>
      <c r="N24" s="72">
        <f t="shared" ref="N24" si="13">N25+N26+N27+N28</f>
        <v>50575.636549999996</v>
      </c>
      <c r="O24" s="163"/>
    </row>
    <row r="25" spans="1:15" ht="33.75">
      <c r="A25" s="137"/>
      <c r="B25" s="141"/>
      <c r="C25" s="163"/>
      <c r="D25" s="24" t="s">
        <v>26</v>
      </c>
      <c r="E25" s="72">
        <f>F25+G25+H25+M25+N25</f>
        <v>6013</v>
      </c>
      <c r="F25" s="72">
        <f>F30+F38+F46+F54+F62+F70</f>
        <v>0</v>
      </c>
      <c r="G25" s="72">
        <f>G30+G38+G46+G54+G62+G70</f>
        <v>2414</v>
      </c>
      <c r="H25" s="142">
        <f>H30+H38+H46+H54+H62+H70</f>
        <v>3599</v>
      </c>
      <c r="I25" s="142"/>
      <c r="J25" s="142"/>
      <c r="K25" s="142"/>
      <c r="L25" s="142"/>
      <c r="M25" s="72">
        <f>M30+M38+M46+M54+M62+M70</f>
        <v>0</v>
      </c>
      <c r="N25" s="72">
        <f>N30+N38+N46+N54+N62+N70</f>
        <v>0</v>
      </c>
      <c r="O25" s="163"/>
    </row>
    <row r="26" spans="1:15" ht="33.75">
      <c r="A26" s="137"/>
      <c r="B26" s="141"/>
      <c r="C26" s="163"/>
      <c r="D26" s="24" t="s">
        <v>1</v>
      </c>
      <c r="E26" s="72">
        <f t="shared" ref="E26:E28" si="14">F26+G26+H26+M26+N26</f>
        <v>0</v>
      </c>
      <c r="F26" s="72">
        <f t="shared" ref="F26:G26" si="15">F31+F39+F47+F55+F63+F71</f>
        <v>0</v>
      </c>
      <c r="G26" s="72">
        <f t="shared" si="15"/>
        <v>0</v>
      </c>
      <c r="H26" s="142">
        <f t="shared" ref="H26:H28" si="16">H31+H39+H47+H55+H63+H71</f>
        <v>0</v>
      </c>
      <c r="I26" s="142"/>
      <c r="J26" s="142"/>
      <c r="K26" s="142"/>
      <c r="L26" s="142"/>
      <c r="M26" s="72">
        <f t="shared" ref="M26:N26" si="17">M31+M39+M47+M55+M63+M71</f>
        <v>0</v>
      </c>
      <c r="N26" s="72">
        <f t="shared" si="17"/>
        <v>0</v>
      </c>
      <c r="O26" s="163"/>
    </row>
    <row r="27" spans="1:15" ht="33.75">
      <c r="A27" s="137"/>
      <c r="B27" s="141"/>
      <c r="C27" s="163"/>
      <c r="D27" s="24" t="s">
        <v>21</v>
      </c>
      <c r="E27" s="72">
        <f>F27+G27+H27+M27+N27</f>
        <v>237702.37263999999</v>
      </c>
      <c r="F27" s="72">
        <f t="shared" ref="F27:G27" si="18">F32+F40+F48+F56+F64+F72</f>
        <v>33966.697199999995</v>
      </c>
      <c r="G27" s="72">
        <f t="shared" si="18"/>
        <v>48605.106080000005</v>
      </c>
      <c r="H27" s="142">
        <f t="shared" si="16"/>
        <v>54005.920839999999</v>
      </c>
      <c r="I27" s="142"/>
      <c r="J27" s="142"/>
      <c r="K27" s="142"/>
      <c r="L27" s="142"/>
      <c r="M27" s="72">
        <f t="shared" ref="M27:N27" si="19">M32+M40+M48+M56+M64+M72</f>
        <v>50549.01197</v>
      </c>
      <c r="N27" s="72">
        <f t="shared" si="19"/>
        <v>50575.636549999996</v>
      </c>
      <c r="O27" s="163"/>
    </row>
    <row r="28" spans="1:15" ht="22.5">
      <c r="A28" s="137"/>
      <c r="B28" s="141"/>
      <c r="C28" s="163"/>
      <c r="D28" s="24" t="s">
        <v>2</v>
      </c>
      <c r="E28" s="72">
        <f t="shared" si="14"/>
        <v>0</v>
      </c>
      <c r="F28" s="72">
        <f t="shared" ref="F28:G28" si="20">F33+F41+F49+F57+F65+F73</f>
        <v>0</v>
      </c>
      <c r="G28" s="72">
        <f t="shared" si="20"/>
        <v>0</v>
      </c>
      <c r="H28" s="142">
        <f t="shared" si="16"/>
        <v>0</v>
      </c>
      <c r="I28" s="142"/>
      <c r="J28" s="142"/>
      <c r="K28" s="142"/>
      <c r="L28" s="142"/>
      <c r="M28" s="72">
        <f t="shared" ref="M28:N28" si="21">M33+M41+M49+M57+M65+M73</f>
        <v>0</v>
      </c>
      <c r="N28" s="72">
        <f t="shared" si="21"/>
        <v>0</v>
      </c>
      <c r="O28" s="163"/>
    </row>
    <row r="29" spans="1:15">
      <c r="A29" s="137" t="s">
        <v>527</v>
      </c>
      <c r="B29" s="141" t="s">
        <v>215</v>
      </c>
      <c r="C29" s="163"/>
      <c r="D29" s="24" t="s">
        <v>20</v>
      </c>
      <c r="E29" s="72">
        <f>E30+E31+E32+E33</f>
        <v>235102.37263999999</v>
      </c>
      <c r="F29" s="72">
        <f t="shared" ref="F29:G29" si="22">F30+F31+F32+F33</f>
        <v>31366.697199999999</v>
      </c>
      <c r="G29" s="72">
        <f t="shared" si="22"/>
        <v>48605.106080000005</v>
      </c>
      <c r="H29" s="142">
        <f>H30+H31+H32+H33</f>
        <v>54005.920839999999</v>
      </c>
      <c r="I29" s="142"/>
      <c r="J29" s="142"/>
      <c r="K29" s="142"/>
      <c r="L29" s="142"/>
      <c r="M29" s="72">
        <f>M30+M31+M32+M33</f>
        <v>50549.01197</v>
      </c>
      <c r="N29" s="72">
        <f t="shared" ref="N29" si="23">N30+N31+N32+N33</f>
        <v>50575.636549999996</v>
      </c>
      <c r="O29" s="171" t="s">
        <v>411</v>
      </c>
    </row>
    <row r="30" spans="1:15" ht="33.75">
      <c r="A30" s="137"/>
      <c r="B30" s="141"/>
      <c r="C30" s="163"/>
      <c r="D30" s="24" t="s">
        <v>26</v>
      </c>
      <c r="E30" s="72">
        <f>F30+G30+H30+M30+N30</f>
        <v>0</v>
      </c>
      <c r="F30" s="72">
        <v>0</v>
      </c>
      <c r="G30" s="72">
        <v>0</v>
      </c>
      <c r="H30" s="142">
        <v>0</v>
      </c>
      <c r="I30" s="142"/>
      <c r="J30" s="142"/>
      <c r="K30" s="142"/>
      <c r="L30" s="142"/>
      <c r="M30" s="72">
        <v>0</v>
      </c>
      <c r="N30" s="72">
        <v>0</v>
      </c>
      <c r="O30" s="172"/>
    </row>
    <row r="31" spans="1:15" ht="33.75">
      <c r="A31" s="137"/>
      <c r="B31" s="141"/>
      <c r="C31" s="163"/>
      <c r="D31" s="24" t="s">
        <v>1</v>
      </c>
      <c r="E31" s="72">
        <f t="shared" ref="E31:E33" si="24">F31+G31+H31+M31+N31</f>
        <v>0</v>
      </c>
      <c r="F31" s="72">
        <v>0</v>
      </c>
      <c r="G31" s="72">
        <v>0</v>
      </c>
      <c r="H31" s="142">
        <v>0</v>
      </c>
      <c r="I31" s="142"/>
      <c r="J31" s="142"/>
      <c r="K31" s="142"/>
      <c r="L31" s="142"/>
      <c r="M31" s="72">
        <v>0</v>
      </c>
      <c r="N31" s="72">
        <v>0</v>
      </c>
      <c r="O31" s="172"/>
    </row>
    <row r="32" spans="1:15" ht="33.75">
      <c r="A32" s="137"/>
      <c r="B32" s="141"/>
      <c r="C32" s="163"/>
      <c r="D32" s="24" t="s">
        <v>21</v>
      </c>
      <c r="E32" s="72">
        <f t="shared" si="24"/>
        <v>235102.37263999999</v>
      </c>
      <c r="F32" s="72">
        <v>31366.697199999999</v>
      </c>
      <c r="G32" s="72">
        <f>43705+752.90032+192.4908+2980.62176+974.0932</f>
        <v>48605.106080000005</v>
      </c>
      <c r="H32" s="142">
        <f>19735.6+27416+3000+1696+4-1696+3850.32084</f>
        <v>54005.920839999999</v>
      </c>
      <c r="I32" s="142"/>
      <c r="J32" s="142"/>
      <c r="K32" s="142"/>
      <c r="L32" s="142"/>
      <c r="M32" s="72">
        <f>20838.545+29710.46697</f>
        <v>50549.01197</v>
      </c>
      <c r="N32" s="72">
        <f>20914.17811
+29661.45844</f>
        <v>50575.636549999996</v>
      </c>
      <c r="O32" s="172"/>
    </row>
    <row r="33" spans="1:15" ht="22.5">
      <c r="A33" s="137"/>
      <c r="B33" s="141"/>
      <c r="C33" s="163"/>
      <c r="D33" s="24" t="s">
        <v>2</v>
      </c>
      <c r="E33" s="72">
        <f t="shared" si="24"/>
        <v>0</v>
      </c>
      <c r="F33" s="72">
        <v>0</v>
      </c>
      <c r="G33" s="72">
        <v>0</v>
      </c>
      <c r="H33" s="142">
        <v>0</v>
      </c>
      <c r="I33" s="142"/>
      <c r="J33" s="142"/>
      <c r="K33" s="142"/>
      <c r="L33" s="142"/>
      <c r="M33" s="72">
        <v>0</v>
      </c>
      <c r="N33" s="72">
        <v>0</v>
      </c>
      <c r="O33" s="172"/>
    </row>
    <row r="34" spans="1:15" ht="15" customHeight="1">
      <c r="A34" s="137"/>
      <c r="B34" s="139" t="s">
        <v>133</v>
      </c>
      <c r="C34" s="137"/>
      <c r="D34" s="137"/>
      <c r="E34" s="138" t="s">
        <v>63</v>
      </c>
      <c r="F34" s="138" t="s">
        <v>64</v>
      </c>
      <c r="G34" s="138" t="s">
        <v>212</v>
      </c>
      <c r="H34" s="138" t="s">
        <v>3</v>
      </c>
      <c r="I34" s="140" t="s">
        <v>163</v>
      </c>
      <c r="J34" s="140"/>
      <c r="K34" s="140"/>
      <c r="L34" s="140"/>
      <c r="M34" s="138" t="s">
        <v>65</v>
      </c>
      <c r="N34" s="138" t="s">
        <v>66</v>
      </c>
      <c r="O34" s="172"/>
    </row>
    <row r="35" spans="1:15" ht="22.5">
      <c r="A35" s="137"/>
      <c r="B35" s="139"/>
      <c r="C35" s="137"/>
      <c r="D35" s="137"/>
      <c r="E35" s="138"/>
      <c r="F35" s="138"/>
      <c r="G35" s="138"/>
      <c r="H35" s="138"/>
      <c r="I35" s="30" t="s">
        <v>159</v>
      </c>
      <c r="J35" s="30" t="s">
        <v>160</v>
      </c>
      <c r="K35" s="30" t="s">
        <v>161</v>
      </c>
      <c r="L35" s="30" t="s">
        <v>162</v>
      </c>
      <c r="M35" s="138"/>
      <c r="N35" s="138"/>
      <c r="O35" s="172"/>
    </row>
    <row r="36" spans="1:15">
      <c r="A36" s="137"/>
      <c r="B36" s="139"/>
      <c r="C36" s="137"/>
      <c r="D36" s="137"/>
      <c r="E36" s="21">
        <v>2</v>
      </c>
      <c r="F36" s="31">
        <v>2</v>
      </c>
      <c r="G36" s="21">
        <v>2</v>
      </c>
      <c r="H36" s="21">
        <v>2</v>
      </c>
      <c r="I36" s="21">
        <v>2</v>
      </c>
      <c r="J36" s="21">
        <v>2</v>
      </c>
      <c r="K36" s="21">
        <v>2</v>
      </c>
      <c r="L36" s="21">
        <v>2</v>
      </c>
      <c r="M36" s="21">
        <v>2</v>
      </c>
      <c r="N36" s="21">
        <v>2</v>
      </c>
      <c r="O36" s="173"/>
    </row>
    <row r="37" spans="1:15" hidden="1">
      <c r="A37" s="137" t="s">
        <v>14</v>
      </c>
      <c r="B37" s="141" t="s">
        <v>214</v>
      </c>
      <c r="C37" s="163"/>
      <c r="D37" s="24" t="s">
        <v>20</v>
      </c>
      <c r="E37" s="72">
        <f>E38+E39+E40+E41</f>
        <v>0</v>
      </c>
      <c r="F37" s="72">
        <f t="shared" ref="F37:G37" si="25">F38+F39+F40+F41</f>
        <v>0</v>
      </c>
      <c r="G37" s="72">
        <f t="shared" si="25"/>
        <v>0</v>
      </c>
      <c r="H37" s="142">
        <f>H38+H39+H40+H41</f>
        <v>0</v>
      </c>
      <c r="I37" s="142"/>
      <c r="J37" s="142"/>
      <c r="K37" s="142"/>
      <c r="L37" s="142"/>
      <c r="M37" s="72">
        <f>M38+M39+M40+M41</f>
        <v>0</v>
      </c>
      <c r="N37" s="72">
        <f t="shared" ref="N37" si="26">N38+N39+N40+N41</f>
        <v>0</v>
      </c>
      <c r="O37" s="171" t="s">
        <v>411</v>
      </c>
    </row>
    <row r="38" spans="1:15" ht="33.75" hidden="1">
      <c r="A38" s="137"/>
      <c r="B38" s="141"/>
      <c r="C38" s="163"/>
      <c r="D38" s="24" t="s">
        <v>26</v>
      </c>
      <c r="E38" s="72">
        <f>F38+G38+H38+M38+N38</f>
        <v>0</v>
      </c>
      <c r="F38" s="72">
        <v>0</v>
      </c>
      <c r="G38" s="72">
        <v>0</v>
      </c>
      <c r="H38" s="142">
        <v>0</v>
      </c>
      <c r="I38" s="142"/>
      <c r="J38" s="142"/>
      <c r="K38" s="142"/>
      <c r="L38" s="142"/>
      <c r="M38" s="72">
        <v>0</v>
      </c>
      <c r="N38" s="72">
        <v>0</v>
      </c>
      <c r="O38" s="172"/>
    </row>
    <row r="39" spans="1:15" ht="33.75" hidden="1">
      <c r="A39" s="137"/>
      <c r="B39" s="141"/>
      <c r="C39" s="163"/>
      <c r="D39" s="24" t="s">
        <v>1</v>
      </c>
      <c r="E39" s="72">
        <f t="shared" ref="E39:E41" si="27">F39+G39+H39+M39+N39</f>
        <v>0</v>
      </c>
      <c r="F39" s="72">
        <v>0</v>
      </c>
      <c r="G39" s="72">
        <v>0</v>
      </c>
      <c r="H39" s="142">
        <v>0</v>
      </c>
      <c r="I39" s="142"/>
      <c r="J39" s="142"/>
      <c r="K39" s="142"/>
      <c r="L39" s="142"/>
      <c r="M39" s="72">
        <v>0</v>
      </c>
      <c r="N39" s="72">
        <v>0</v>
      </c>
      <c r="O39" s="172"/>
    </row>
    <row r="40" spans="1:15" ht="33.75" hidden="1">
      <c r="A40" s="137"/>
      <c r="B40" s="141"/>
      <c r="C40" s="163"/>
      <c r="D40" s="24" t="s">
        <v>21</v>
      </c>
      <c r="E40" s="72">
        <f t="shared" si="27"/>
        <v>0</v>
      </c>
      <c r="F40" s="72">
        <v>0</v>
      </c>
      <c r="G40" s="72">
        <v>0</v>
      </c>
      <c r="H40" s="142">
        <v>0</v>
      </c>
      <c r="I40" s="142"/>
      <c r="J40" s="142"/>
      <c r="K40" s="142"/>
      <c r="L40" s="142"/>
      <c r="M40" s="72">
        <v>0</v>
      </c>
      <c r="N40" s="72">
        <v>0</v>
      </c>
      <c r="O40" s="172"/>
    </row>
    <row r="41" spans="1:15" ht="22.5" hidden="1">
      <c r="A41" s="137"/>
      <c r="B41" s="141"/>
      <c r="C41" s="163"/>
      <c r="D41" s="24" t="s">
        <v>2</v>
      </c>
      <c r="E41" s="72">
        <f t="shared" si="27"/>
        <v>0</v>
      </c>
      <c r="F41" s="72">
        <v>0</v>
      </c>
      <c r="G41" s="72">
        <v>0</v>
      </c>
      <c r="H41" s="142">
        <v>0</v>
      </c>
      <c r="I41" s="142"/>
      <c r="J41" s="142"/>
      <c r="K41" s="142"/>
      <c r="L41" s="142"/>
      <c r="M41" s="72">
        <v>0</v>
      </c>
      <c r="N41" s="72">
        <v>0</v>
      </c>
      <c r="O41" s="172"/>
    </row>
    <row r="42" spans="1:15" ht="15" hidden="1" customHeight="1">
      <c r="A42" s="137"/>
      <c r="B42" s="139" t="s">
        <v>134</v>
      </c>
      <c r="C42" s="137"/>
      <c r="D42" s="137"/>
      <c r="E42" s="138" t="s">
        <v>63</v>
      </c>
      <c r="F42" s="138" t="s">
        <v>64</v>
      </c>
      <c r="G42" s="138" t="s">
        <v>212</v>
      </c>
      <c r="H42" s="138" t="s">
        <v>3</v>
      </c>
      <c r="I42" s="140" t="s">
        <v>163</v>
      </c>
      <c r="J42" s="140"/>
      <c r="K42" s="140"/>
      <c r="L42" s="140"/>
      <c r="M42" s="138" t="s">
        <v>65</v>
      </c>
      <c r="N42" s="138" t="s">
        <v>66</v>
      </c>
      <c r="O42" s="172"/>
    </row>
    <row r="43" spans="1:15" ht="22.5" hidden="1">
      <c r="A43" s="137"/>
      <c r="B43" s="139"/>
      <c r="C43" s="137"/>
      <c r="D43" s="137"/>
      <c r="E43" s="138"/>
      <c r="F43" s="138"/>
      <c r="G43" s="138"/>
      <c r="H43" s="138"/>
      <c r="I43" s="30" t="s">
        <v>159</v>
      </c>
      <c r="J43" s="30" t="s">
        <v>160</v>
      </c>
      <c r="K43" s="30" t="s">
        <v>161</v>
      </c>
      <c r="L43" s="30" t="s">
        <v>162</v>
      </c>
      <c r="M43" s="138"/>
      <c r="N43" s="138"/>
      <c r="O43" s="172"/>
    </row>
    <row r="44" spans="1:15" hidden="1">
      <c r="A44" s="137"/>
      <c r="B44" s="139"/>
      <c r="C44" s="137"/>
      <c r="D44" s="137"/>
      <c r="E44" s="21">
        <v>0</v>
      </c>
      <c r="F44" s="31">
        <v>0</v>
      </c>
      <c r="G44" s="21">
        <v>0</v>
      </c>
      <c r="H44" s="21">
        <v>0</v>
      </c>
      <c r="I44" s="21">
        <v>0</v>
      </c>
      <c r="J44" s="21">
        <v>0</v>
      </c>
      <c r="K44" s="21">
        <v>0</v>
      </c>
      <c r="L44" s="21">
        <v>0</v>
      </c>
      <c r="M44" s="21">
        <v>0</v>
      </c>
      <c r="N44" s="21">
        <v>0</v>
      </c>
      <c r="O44" s="173"/>
    </row>
    <row r="45" spans="1:15" ht="15" hidden="1" customHeight="1">
      <c r="A45" s="137" t="s">
        <v>15</v>
      </c>
      <c r="B45" s="141" t="s">
        <v>216</v>
      </c>
      <c r="C45" s="163"/>
      <c r="D45" s="24" t="s">
        <v>20</v>
      </c>
      <c r="E45" s="72">
        <f>E46+E47+E48+E49</f>
        <v>0</v>
      </c>
      <c r="F45" s="72">
        <f t="shared" ref="F45:G45" si="28">F46+F47+F48+F49</f>
        <v>0</v>
      </c>
      <c r="G45" s="72">
        <f t="shared" si="28"/>
        <v>0</v>
      </c>
      <c r="H45" s="142">
        <f>H46+H47+H48+H49</f>
        <v>0</v>
      </c>
      <c r="I45" s="142"/>
      <c r="J45" s="142"/>
      <c r="K45" s="142"/>
      <c r="L45" s="142"/>
      <c r="M45" s="72">
        <f>M46+M47+M48+M49</f>
        <v>0</v>
      </c>
      <c r="N45" s="72">
        <f t="shared" ref="N45" si="29">N46+N47+N48+N49</f>
        <v>0</v>
      </c>
      <c r="O45" s="171" t="s">
        <v>411</v>
      </c>
    </row>
    <row r="46" spans="1:15" ht="33.75" hidden="1">
      <c r="A46" s="137"/>
      <c r="B46" s="141"/>
      <c r="C46" s="163"/>
      <c r="D46" s="24" t="s">
        <v>26</v>
      </c>
      <c r="E46" s="72">
        <f>F46+G46+H46+M46+N46</f>
        <v>0</v>
      </c>
      <c r="F46" s="72">
        <v>0</v>
      </c>
      <c r="G46" s="72">
        <v>0</v>
      </c>
      <c r="H46" s="142">
        <v>0</v>
      </c>
      <c r="I46" s="142"/>
      <c r="J46" s="142"/>
      <c r="K46" s="142"/>
      <c r="L46" s="142"/>
      <c r="M46" s="72">
        <v>0</v>
      </c>
      <c r="N46" s="72">
        <v>0</v>
      </c>
      <c r="O46" s="172"/>
    </row>
    <row r="47" spans="1:15" ht="33.75" hidden="1">
      <c r="A47" s="137"/>
      <c r="B47" s="141"/>
      <c r="C47" s="163"/>
      <c r="D47" s="24" t="s">
        <v>1</v>
      </c>
      <c r="E47" s="72">
        <f t="shared" ref="E47:E49" si="30">F47+G47+H47+M47+N47</f>
        <v>0</v>
      </c>
      <c r="F47" s="72">
        <v>0</v>
      </c>
      <c r="G47" s="72">
        <v>0</v>
      </c>
      <c r="H47" s="142">
        <v>0</v>
      </c>
      <c r="I47" s="142"/>
      <c r="J47" s="142"/>
      <c r="K47" s="142"/>
      <c r="L47" s="142"/>
      <c r="M47" s="72">
        <v>0</v>
      </c>
      <c r="N47" s="72">
        <v>0</v>
      </c>
      <c r="O47" s="172"/>
    </row>
    <row r="48" spans="1:15" ht="33.75" hidden="1">
      <c r="A48" s="137"/>
      <c r="B48" s="141"/>
      <c r="C48" s="163"/>
      <c r="D48" s="24" t="s">
        <v>21</v>
      </c>
      <c r="E48" s="72">
        <f t="shared" si="30"/>
        <v>0</v>
      </c>
      <c r="F48" s="72">
        <v>0</v>
      </c>
      <c r="G48" s="72">
        <v>0</v>
      </c>
      <c r="H48" s="142">
        <v>0</v>
      </c>
      <c r="I48" s="142"/>
      <c r="J48" s="142"/>
      <c r="K48" s="142"/>
      <c r="L48" s="142"/>
      <c r="M48" s="72">
        <v>0</v>
      </c>
      <c r="N48" s="72">
        <v>0</v>
      </c>
      <c r="O48" s="172"/>
    </row>
    <row r="49" spans="1:15" ht="22.5" hidden="1">
      <c r="A49" s="137"/>
      <c r="B49" s="141"/>
      <c r="C49" s="163"/>
      <c r="D49" s="24" t="s">
        <v>2</v>
      </c>
      <c r="E49" s="72">
        <f t="shared" si="30"/>
        <v>0</v>
      </c>
      <c r="F49" s="72">
        <v>0</v>
      </c>
      <c r="G49" s="72">
        <v>0</v>
      </c>
      <c r="H49" s="142">
        <v>0</v>
      </c>
      <c r="I49" s="142"/>
      <c r="J49" s="142"/>
      <c r="K49" s="142"/>
      <c r="L49" s="142"/>
      <c r="M49" s="72">
        <v>0</v>
      </c>
      <c r="N49" s="72">
        <v>0</v>
      </c>
      <c r="O49" s="172"/>
    </row>
    <row r="50" spans="1:15" ht="15" hidden="1" customHeight="1">
      <c r="A50" s="137"/>
      <c r="B50" s="139" t="s">
        <v>408</v>
      </c>
      <c r="C50" s="137"/>
      <c r="D50" s="137"/>
      <c r="E50" s="138" t="s">
        <v>63</v>
      </c>
      <c r="F50" s="138" t="s">
        <v>64</v>
      </c>
      <c r="G50" s="138" t="s">
        <v>212</v>
      </c>
      <c r="H50" s="138" t="s">
        <v>3</v>
      </c>
      <c r="I50" s="140" t="s">
        <v>163</v>
      </c>
      <c r="J50" s="140"/>
      <c r="K50" s="140"/>
      <c r="L50" s="140"/>
      <c r="M50" s="138" t="s">
        <v>65</v>
      </c>
      <c r="N50" s="138" t="s">
        <v>66</v>
      </c>
      <c r="O50" s="172"/>
    </row>
    <row r="51" spans="1:15" ht="22.5" hidden="1">
      <c r="A51" s="137"/>
      <c r="B51" s="139"/>
      <c r="C51" s="137"/>
      <c r="D51" s="137"/>
      <c r="E51" s="138"/>
      <c r="F51" s="138"/>
      <c r="G51" s="138"/>
      <c r="H51" s="138"/>
      <c r="I51" s="30" t="s">
        <v>159</v>
      </c>
      <c r="J51" s="30" t="s">
        <v>160</v>
      </c>
      <c r="K51" s="30" t="s">
        <v>161</v>
      </c>
      <c r="L51" s="30" t="s">
        <v>162</v>
      </c>
      <c r="M51" s="138"/>
      <c r="N51" s="138"/>
      <c r="O51" s="172"/>
    </row>
    <row r="52" spans="1:15" hidden="1">
      <c r="A52" s="137"/>
      <c r="B52" s="139"/>
      <c r="C52" s="137"/>
      <c r="D52" s="137"/>
      <c r="E52" s="67">
        <v>0</v>
      </c>
      <c r="F52" s="67">
        <v>0</v>
      </c>
      <c r="G52" s="67">
        <v>0</v>
      </c>
      <c r="H52" s="67">
        <v>0</v>
      </c>
      <c r="I52" s="67">
        <v>0</v>
      </c>
      <c r="J52" s="67">
        <v>0</v>
      </c>
      <c r="K52" s="67">
        <v>0</v>
      </c>
      <c r="L52" s="67">
        <v>0</v>
      </c>
      <c r="M52" s="67">
        <v>0</v>
      </c>
      <c r="N52" s="67">
        <v>0</v>
      </c>
      <c r="O52" s="173"/>
    </row>
    <row r="53" spans="1:15" ht="15" hidden="1" customHeight="1">
      <c r="A53" s="137" t="s">
        <v>16</v>
      </c>
      <c r="B53" s="141" t="s">
        <v>81</v>
      </c>
      <c r="C53" s="163"/>
      <c r="D53" s="24" t="s">
        <v>20</v>
      </c>
      <c r="E53" s="72">
        <f>E54+E55+E56+E57</f>
        <v>0</v>
      </c>
      <c r="F53" s="72">
        <f t="shared" ref="F53:G53" si="31">F54+F55+F56+F57</f>
        <v>0</v>
      </c>
      <c r="G53" s="72">
        <f t="shared" si="31"/>
        <v>0</v>
      </c>
      <c r="H53" s="142">
        <f>H54+H55+H56+H57</f>
        <v>0</v>
      </c>
      <c r="I53" s="142"/>
      <c r="J53" s="142"/>
      <c r="K53" s="142"/>
      <c r="L53" s="142"/>
      <c r="M53" s="72">
        <f>M54+M55+M56+M57</f>
        <v>0</v>
      </c>
      <c r="N53" s="72">
        <f t="shared" ref="N53" si="32">N54+N55+N56+N57</f>
        <v>0</v>
      </c>
      <c r="O53" s="171" t="s">
        <v>411</v>
      </c>
    </row>
    <row r="54" spans="1:15" ht="33.75" hidden="1">
      <c r="A54" s="137"/>
      <c r="B54" s="141"/>
      <c r="C54" s="163"/>
      <c r="D54" s="24" t="s">
        <v>26</v>
      </c>
      <c r="E54" s="72">
        <f>F54+G54+H54+M54+N54</f>
        <v>0</v>
      </c>
      <c r="F54" s="72">
        <v>0</v>
      </c>
      <c r="G54" s="72">
        <v>0</v>
      </c>
      <c r="H54" s="142">
        <v>0</v>
      </c>
      <c r="I54" s="142"/>
      <c r="J54" s="142"/>
      <c r="K54" s="142"/>
      <c r="L54" s="142"/>
      <c r="M54" s="72">
        <v>0</v>
      </c>
      <c r="N54" s="72">
        <v>0</v>
      </c>
      <c r="O54" s="172"/>
    </row>
    <row r="55" spans="1:15" ht="33.75" hidden="1">
      <c r="A55" s="137"/>
      <c r="B55" s="141"/>
      <c r="C55" s="163"/>
      <c r="D55" s="24" t="s">
        <v>1</v>
      </c>
      <c r="E55" s="72">
        <f t="shared" ref="E55:E57" si="33">F55+G55+H55+M55+N55</f>
        <v>0</v>
      </c>
      <c r="F55" s="72">
        <v>0</v>
      </c>
      <c r="G55" s="72">
        <v>0</v>
      </c>
      <c r="H55" s="142">
        <v>0</v>
      </c>
      <c r="I55" s="142"/>
      <c r="J55" s="142"/>
      <c r="K55" s="142"/>
      <c r="L55" s="142"/>
      <c r="M55" s="72">
        <v>0</v>
      </c>
      <c r="N55" s="72">
        <v>0</v>
      </c>
      <c r="O55" s="172"/>
    </row>
    <row r="56" spans="1:15" ht="33.75" hidden="1">
      <c r="A56" s="137"/>
      <c r="B56" s="141"/>
      <c r="C56" s="163"/>
      <c r="D56" s="24" t="s">
        <v>21</v>
      </c>
      <c r="E56" s="72">
        <f t="shared" si="33"/>
        <v>0</v>
      </c>
      <c r="F56" s="72">
        <v>0</v>
      </c>
      <c r="G56" s="72">
        <v>0</v>
      </c>
      <c r="H56" s="142">
        <v>0</v>
      </c>
      <c r="I56" s="142"/>
      <c r="J56" s="142"/>
      <c r="K56" s="142"/>
      <c r="L56" s="142"/>
      <c r="M56" s="72">
        <v>0</v>
      </c>
      <c r="N56" s="72">
        <v>0</v>
      </c>
      <c r="O56" s="172"/>
    </row>
    <row r="57" spans="1:15" ht="22.5" hidden="1">
      <c r="A57" s="137"/>
      <c r="B57" s="141"/>
      <c r="C57" s="163"/>
      <c r="D57" s="24" t="s">
        <v>2</v>
      </c>
      <c r="E57" s="72">
        <f t="shared" si="33"/>
        <v>0</v>
      </c>
      <c r="F57" s="72">
        <v>0</v>
      </c>
      <c r="G57" s="72"/>
      <c r="H57" s="142">
        <v>0</v>
      </c>
      <c r="I57" s="142"/>
      <c r="J57" s="142"/>
      <c r="K57" s="142"/>
      <c r="L57" s="142"/>
      <c r="M57" s="72">
        <v>0</v>
      </c>
      <c r="N57" s="72">
        <v>0</v>
      </c>
      <c r="O57" s="172"/>
    </row>
    <row r="58" spans="1:15" ht="15" hidden="1" customHeight="1">
      <c r="A58" s="137"/>
      <c r="B58" s="139" t="s">
        <v>408</v>
      </c>
      <c r="C58" s="137"/>
      <c r="D58" s="137"/>
      <c r="E58" s="138" t="s">
        <v>63</v>
      </c>
      <c r="F58" s="138" t="s">
        <v>64</v>
      </c>
      <c r="G58" s="138" t="s">
        <v>212</v>
      </c>
      <c r="H58" s="138" t="s">
        <v>3</v>
      </c>
      <c r="I58" s="140" t="s">
        <v>163</v>
      </c>
      <c r="J58" s="140"/>
      <c r="K58" s="140"/>
      <c r="L58" s="140"/>
      <c r="M58" s="138" t="s">
        <v>65</v>
      </c>
      <c r="N58" s="138" t="s">
        <v>66</v>
      </c>
      <c r="O58" s="172"/>
    </row>
    <row r="59" spans="1:15" ht="22.5" hidden="1">
      <c r="A59" s="137"/>
      <c r="B59" s="139"/>
      <c r="C59" s="137"/>
      <c r="D59" s="137"/>
      <c r="E59" s="138"/>
      <c r="F59" s="138"/>
      <c r="G59" s="138"/>
      <c r="H59" s="138"/>
      <c r="I59" s="30" t="s">
        <v>159</v>
      </c>
      <c r="J59" s="30" t="s">
        <v>160</v>
      </c>
      <c r="K59" s="30" t="s">
        <v>161</v>
      </c>
      <c r="L59" s="30" t="s">
        <v>162</v>
      </c>
      <c r="M59" s="138"/>
      <c r="N59" s="138"/>
      <c r="O59" s="172"/>
    </row>
    <row r="60" spans="1:15" hidden="1">
      <c r="A60" s="137"/>
      <c r="B60" s="139"/>
      <c r="C60" s="137"/>
      <c r="D60" s="137"/>
      <c r="E60" s="21">
        <v>0</v>
      </c>
      <c r="F60" s="31">
        <v>0</v>
      </c>
      <c r="G60" s="21">
        <v>0</v>
      </c>
      <c r="H60" s="21">
        <v>0</v>
      </c>
      <c r="I60" s="21">
        <v>0</v>
      </c>
      <c r="J60" s="21">
        <v>0</v>
      </c>
      <c r="K60" s="21">
        <v>0</v>
      </c>
      <c r="L60" s="21">
        <v>0</v>
      </c>
      <c r="M60" s="21">
        <v>0</v>
      </c>
      <c r="N60" s="21">
        <v>0</v>
      </c>
      <c r="O60" s="173"/>
    </row>
    <row r="61" spans="1:15" ht="15" customHeight="1">
      <c r="A61" s="137" t="s">
        <v>528</v>
      </c>
      <c r="B61" s="154" t="s">
        <v>230</v>
      </c>
      <c r="C61" s="163"/>
      <c r="D61" s="24" t="s">
        <v>20</v>
      </c>
      <c r="E61" s="72">
        <f>E62+E63+E64+E65</f>
        <v>2600</v>
      </c>
      <c r="F61" s="72">
        <f t="shared" ref="F61:G61" si="34">F62+F63+F64+F65</f>
        <v>2600</v>
      </c>
      <c r="G61" s="72">
        <f t="shared" si="34"/>
        <v>0</v>
      </c>
      <c r="H61" s="142">
        <f>H62+H63+H64+H65</f>
        <v>0</v>
      </c>
      <c r="I61" s="142"/>
      <c r="J61" s="142"/>
      <c r="K61" s="142"/>
      <c r="L61" s="142"/>
      <c r="M61" s="72">
        <f>M62+M63+M64+M65</f>
        <v>0</v>
      </c>
      <c r="N61" s="72">
        <f t="shared" ref="N61" si="35">N62+N63+N64+N65</f>
        <v>0</v>
      </c>
      <c r="O61" s="171" t="s">
        <v>419</v>
      </c>
    </row>
    <row r="62" spans="1:15" ht="33.75">
      <c r="A62" s="137"/>
      <c r="B62" s="155"/>
      <c r="C62" s="163"/>
      <c r="D62" s="24" t="s">
        <v>26</v>
      </c>
      <c r="E62" s="72">
        <f>F62+G62+H62+M62+N62</f>
        <v>0</v>
      </c>
      <c r="F62" s="72">
        <v>0</v>
      </c>
      <c r="G62" s="72">
        <v>0</v>
      </c>
      <c r="H62" s="142">
        <v>0</v>
      </c>
      <c r="I62" s="142"/>
      <c r="J62" s="142"/>
      <c r="K62" s="142"/>
      <c r="L62" s="142"/>
      <c r="M62" s="72">
        <v>0</v>
      </c>
      <c r="N62" s="72">
        <v>0</v>
      </c>
      <c r="O62" s="172"/>
    </row>
    <row r="63" spans="1:15" ht="33.75">
      <c r="A63" s="137"/>
      <c r="B63" s="155"/>
      <c r="C63" s="163"/>
      <c r="D63" s="24" t="s">
        <v>1</v>
      </c>
      <c r="E63" s="72">
        <f t="shared" ref="E63:E65" si="36">F63+G63+H63+M63+N63</f>
        <v>0</v>
      </c>
      <c r="F63" s="72">
        <v>0</v>
      </c>
      <c r="G63" s="72">
        <v>0</v>
      </c>
      <c r="H63" s="142">
        <v>0</v>
      </c>
      <c r="I63" s="142"/>
      <c r="J63" s="142"/>
      <c r="K63" s="142"/>
      <c r="L63" s="142"/>
      <c r="M63" s="72">
        <v>0</v>
      </c>
      <c r="N63" s="72">
        <v>0</v>
      </c>
      <c r="O63" s="172"/>
    </row>
    <row r="64" spans="1:15" ht="33.75">
      <c r="A64" s="137"/>
      <c r="B64" s="155"/>
      <c r="C64" s="163"/>
      <c r="D64" s="24" t="s">
        <v>21</v>
      </c>
      <c r="E64" s="72">
        <f t="shared" si="36"/>
        <v>2600</v>
      </c>
      <c r="F64" s="72">
        <v>2600</v>
      </c>
      <c r="G64" s="72">
        <v>0</v>
      </c>
      <c r="H64" s="142">
        <v>0</v>
      </c>
      <c r="I64" s="142"/>
      <c r="J64" s="142"/>
      <c r="K64" s="142"/>
      <c r="L64" s="142"/>
      <c r="M64" s="72">
        <v>0</v>
      </c>
      <c r="N64" s="72">
        <v>0</v>
      </c>
      <c r="O64" s="172"/>
    </row>
    <row r="65" spans="1:15" ht="22.5">
      <c r="A65" s="137"/>
      <c r="B65" s="156"/>
      <c r="C65" s="163"/>
      <c r="D65" s="24" t="s">
        <v>2</v>
      </c>
      <c r="E65" s="72">
        <f t="shared" si="36"/>
        <v>0</v>
      </c>
      <c r="F65" s="72">
        <v>0</v>
      </c>
      <c r="G65" s="72">
        <v>0</v>
      </c>
      <c r="H65" s="142">
        <v>0</v>
      </c>
      <c r="I65" s="142"/>
      <c r="J65" s="142"/>
      <c r="K65" s="142"/>
      <c r="L65" s="142"/>
      <c r="M65" s="72">
        <v>0</v>
      </c>
      <c r="N65" s="72">
        <v>0</v>
      </c>
      <c r="O65" s="172"/>
    </row>
    <row r="66" spans="1:15" ht="15" customHeight="1">
      <c r="A66" s="137"/>
      <c r="B66" s="139" t="s">
        <v>408</v>
      </c>
      <c r="C66" s="137"/>
      <c r="D66" s="137"/>
      <c r="E66" s="138" t="s">
        <v>63</v>
      </c>
      <c r="F66" s="138" t="s">
        <v>64</v>
      </c>
      <c r="G66" s="138" t="s">
        <v>212</v>
      </c>
      <c r="H66" s="138" t="s">
        <v>3</v>
      </c>
      <c r="I66" s="140" t="s">
        <v>163</v>
      </c>
      <c r="J66" s="140"/>
      <c r="K66" s="140"/>
      <c r="L66" s="140"/>
      <c r="M66" s="138" t="s">
        <v>65</v>
      </c>
      <c r="N66" s="138" t="s">
        <v>66</v>
      </c>
      <c r="O66" s="172"/>
    </row>
    <row r="67" spans="1:15" ht="22.5">
      <c r="A67" s="137"/>
      <c r="B67" s="139"/>
      <c r="C67" s="137"/>
      <c r="D67" s="137"/>
      <c r="E67" s="138"/>
      <c r="F67" s="138"/>
      <c r="G67" s="138"/>
      <c r="H67" s="138"/>
      <c r="I67" s="30" t="s">
        <v>159</v>
      </c>
      <c r="J67" s="30" t="s">
        <v>160</v>
      </c>
      <c r="K67" s="30" t="s">
        <v>161</v>
      </c>
      <c r="L67" s="30" t="s">
        <v>162</v>
      </c>
      <c r="M67" s="138"/>
      <c r="N67" s="138"/>
      <c r="O67" s="172"/>
    </row>
    <row r="68" spans="1:15">
      <c r="A68" s="137"/>
      <c r="B68" s="139"/>
      <c r="C68" s="137"/>
      <c r="D68" s="137"/>
      <c r="E68" s="21" t="s">
        <v>428</v>
      </c>
      <c r="F68" s="111" t="s">
        <v>428</v>
      </c>
      <c r="G68" s="111" t="s">
        <v>428</v>
      </c>
      <c r="H68" s="111" t="s">
        <v>428</v>
      </c>
      <c r="I68" s="111" t="s">
        <v>428</v>
      </c>
      <c r="J68" s="111" t="s">
        <v>428</v>
      </c>
      <c r="K68" s="111" t="s">
        <v>428</v>
      </c>
      <c r="L68" s="111" t="s">
        <v>428</v>
      </c>
      <c r="M68" s="111" t="s">
        <v>428</v>
      </c>
      <c r="N68" s="111" t="s">
        <v>428</v>
      </c>
      <c r="O68" s="173"/>
    </row>
    <row r="69" spans="1:15" ht="15" customHeight="1">
      <c r="A69" s="208" t="s">
        <v>529</v>
      </c>
      <c r="B69" s="154" t="s">
        <v>417</v>
      </c>
      <c r="C69" s="163"/>
      <c r="D69" s="68" t="s">
        <v>20</v>
      </c>
      <c r="E69" s="72">
        <f>E70+E71+E72+E73</f>
        <v>6013</v>
      </c>
      <c r="F69" s="72">
        <f t="shared" ref="F69" si="37">F70+F71+F72+F73</f>
        <v>0</v>
      </c>
      <c r="G69" s="72">
        <f t="shared" ref="G69" si="38">G70+G71+G72+G73</f>
        <v>2414</v>
      </c>
      <c r="H69" s="142">
        <f>H70+H71+H72+H73</f>
        <v>3599</v>
      </c>
      <c r="I69" s="142"/>
      <c r="J69" s="142"/>
      <c r="K69" s="142"/>
      <c r="L69" s="142"/>
      <c r="M69" s="72">
        <f>M70+M71+M72+M73</f>
        <v>0</v>
      </c>
      <c r="N69" s="72">
        <f>N70+N71+N72+N73</f>
        <v>0</v>
      </c>
      <c r="O69" s="171" t="s">
        <v>419</v>
      </c>
    </row>
    <row r="70" spans="1:15" ht="33.75">
      <c r="A70" s="208"/>
      <c r="B70" s="155"/>
      <c r="C70" s="163"/>
      <c r="D70" s="68" t="s">
        <v>26</v>
      </c>
      <c r="E70" s="72">
        <f>F70+G70+H70+M70+N70</f>
        <v>6013</v>
      </c>
      <c r="F70" s="72">
        <v>0</v>
      </c>
      <c r="G70" s="72">
        <v>2414</v>
      </c>
      <c r="H70" s="142">
        <v>3599</v>
      </c>
      <c r="I70" s="142"/>
      <c r="J70" s="142"/>
      <c r="K70" s="142"/>
      <c r="L70" s="142"/>
      <c r="M70" s="72">
        <v>0</v>
      </c>
      <c r="N70" s="72">
        <v>0</v>
      </c>
      <c r="O70" s="172"/>
    </row>
    <row r="71" spans="1:15" ht="33.75">
      <c r="A71" s="208"/>
      <c r="B71" s="155"/>
      <c r="C71" s="163"/>
      <c r="D71" s="68" t="s">
        <v>1</v>
      </c>
      <c r="E71" s="72">
        <f t="shared" ref="E71:E73" si="39">F71+G71+H71+M71+N71</f>
        <v>0</v>
      </c>
      <c r="F71" s="72">
        <v>0</v>
      </c>
      <c r="G71" s="72">
        <v>0</v>
      </c>
      <c r="H71" s="142">
        <v>0</v>
      </c>
      <c r="I71" s="142"/>
      <c r="J71" s="142"/>
      <c r="K71" s="142"/>
      <c r="L71" s="142"/>
      <c r="M71" s="72">
        <v>0</v>
      </c>
      <c r="N71" s="72">
        <v>0</v>
      </c>
      <c r="O71" s="172"/>
    </row>
    <row r="72" spans="1:15" ht="33.75">
      <c r="A72" s="208"/>
      <c r="B72" s="155"/>
      <c r="C72" s="163"/>
      <c r="D72" s="68" t="s">
        <v>21</v>
      </c>
      <c r="E72" s="72">
        <f t="shared" si="39"/>
        <v>0</v>
      </c>
      <c r="F72" s="72">
        <v>0</v>
      </c>
      <c r="G72" s="72">
        <v>0</v>
      </c>
      <c r="H72" s="142">
        <v>0</v>
      </c>
      <c r="I72" s="142"/>
      <c r="J72" s="142"/>
      <c r="K72" s="142"/>
      <c r="L72" s="142"/>
      <c r="M72" s="72">
        <v>0</v>
      </c>
      <c r="N72" s="72">
        <v>0</v>
      </c>
      <c r="O72" s="172"/>
    </row>
    <row r="73" spans="1:15" ht="22.5">
      <c r="A73" s="208"/>
      <c r="B73" s="156"/>
      <c r="C73" s="163"/>
      <c r="D73" s="68" t="s">
        <v>2</v>
      </c>
      <c r="E73" s="72">
        <f t="shared" si="39"/>
        <v>0</v>
      </c>
      <c r="F73" s="72">
        <v>0</v>
      </c>
      <c r="G73" s="72">
        <v>0</v>
      </c>
      <c r="H73" s="142">
        <v>0</v>
      </c>
      <c r="I73" s="142"/>
      <c r="J73" s="142"/>
      <c r="K73" s="142"/>
      <c r="L73" s="142"/>
      <c r="M73" s="72">
        <v>0</v>
      </c>
      <c r="N73" s="72">
        <v>0</v>
      </c>
      <c r="O73" s="172"/>
    </row>
    <row r="74" spans="1:15" ht="15" customHeight="1">
      <c r="A74" s="208"/>
      <c r="B74" s="139" t="s">
        <v>553</v>
      </c>
      <c r="C74" s="137"/>
      <c r="D74" s="137"/>
      <c r="E74" s="138" t="s">
        <v>63</v>
      </c>
      <c r="F74" s="138" t="s">
        <v>64</v>
      </c>
      <c r="G74" s="138" t="s">
        <v>212</v>
      </c>
      <c r="H74" s="138" t="s">
        <v>3</v>
      </c>
      <c r="I74" s="140" t="s">
        <v>163</v>
      </c>
      <c r="J74" s="140"/>
      <c r="K74" s="140"/>
      <c r="L74" s="140"/>
      <c r="M74" s="138" t="s">
        <v>65</v>
      </c>
      <c r="N74" s="138" t="s">
        <v>66</v>
      </c>
      <c r="O74" s="172"/>
    </row>
    <row r="75" spans="1:15" ht="22.5">
      <c r="A75" s="208"/>
      <c r="B75" s="139"/>
      <c r="C75" s="137"/>
      <c r="D75" s="137"/>
      <c r="E75" s="138"/>
      <c r="F75" s="138"/>
      <c r="G75" s="138"/>
      <c r="H75" s="138"/>
      <c r="I75" s="66" t="s">
        <v>159</v>
      </c>
      <c r="J75" s="66" t="s">
        <v>160</v>
      </c>
      <c r="K75" s="66" t="s">
        <v>161</v>
      </c>
      <c r="L75" s="66" t="s">
        <v>162</v>
      </c>
      <c r="M75" s="138"/>
      <c r="N75" s="138"/>
      <c r="O75" s="172"/>
    </row>
    <row r="76" spans="1:15" ht="37.5" customHeight="1">
      <c r="A76" s="208"/>
      <c r="B76" s="139"/>
      <c r="C76" s="137"/>
      <c r="D76" s="137"/>
      <c r="E76" s="67">
        <v>100</v>
      </c>
      <c r="F76" s="67" t="s">
        <v>428</v>
      </c>
      <c r="G76" s="67" t="s">
        <v>428</v>
      </c>
      <c r="H76" s="67">
        <v>100</v>
      </c>
      <c r="I76" s="110" t="s">
        <v>428</v>
      </c>
      <c r="J76" s="110" t="s">
        <v>428</v>
      </c>
      <c r="K76" s="110" t="s">
        <v>428</v>
      </c>
      <c r="L76" s="110">
        <v>100</v>
      </c>
      <c r="M76" s="110">
        <v>0</v>
      </c>
      <c r="N76" s="110">
        <v>0</v>
      </c>
      <c r="O76" s="173"/>
    </row>
    <row r="77" spans="1:15">
      <c r="A77" s="137" t="s">
        <v>430</v>
      </c>
      <c r="B77" s="141" t="s">
        <v>195</v>
      </c>
      <c r="C77" s="163"/>
      <c r="D77" s="24" t="s">
        <v>20</v>
      </c>
      <c r="E77" s="72">
        <f>E78+E79+E80+E81</f>
        <v>565</v>
      </c>
      <c r="F77" s="72">
        <f t="shared" ref="F77:G77" si="40">F78+F79+F80+F81</f>
        <v>57</v>
      </c>
      <c r="G77" s="72">
        <f t="shared" si="40"/>
        <v>254</v>
      </c>
      <c r="H77" s="142">
        <f>H78+H79+H80+H81</f>
        <v>254</v>
      </c>
      <c r="I77" s="142"/>
      <c r="J77" s="142"/>
      <c r="K77" s="142"/>
      <c r="L77" s="142"/>
      <c r="M77" s="72">
        <f>M78+M79+M80+M81</f>
        <v>0</v>
      </c>
      <c r="N77" s="72">
        <f t="shared" ref="N77" si="41">N78+N79+N80+N81</f>
        <v>0</v>
      </c>
      <c r="O77" s="163"/>
    </row>
    <row r="78" spans="1:15" ht="33.75">
      <c r="A78" s="137"/>
      <c r="B78" s="141"/>
      <c r="C78" s="163"/>
      <c r="D78" s="24" t="s">
        <v>26</v>
      </c>
      <c r="E78" s="72">
        <f>F78+G78+H78+M78+N78</f>
        <v>565</v>
      </c>
      <c r="F78" s="72">
        <f>F83</f>
        <v>57</v>
      </c>
      <c r="G78" s="72">
        <f>G83</f>
        <v>254</v>
      </c>
      <c r="H78" s="142">
        <f>H83</f>
        <v>254</v>
      </c>
      <c r="I78" s="142"/>
      <c r="J78" s="142"/>
      <c r="K78" s="142"/>
      <c r="L78" s="142"/>
      <c r="M78" s="72">
        <f>M83</f>
        <v>0</v>
      </c>
      <c r="N78" s="72">
        <f>N83</f>
        <v>0</v>
      </c>
      <c r="O78" s="163"/>
    </row>
    <row r="79" spans="1:15" ht="33.75">
      <c r="A79" s="137"/>
      <c r="B79" s="141"/>
      <c r="C79" s="163"/>
      <c r="D79" s="24" t="s">
        <v>1</v>
      </c>
      <c r="E79" s="72">
        <f t="shared" ref="E79:E81" si="42">F79+G79+H79+M79+N79</f>
        <v>0</v>
      </c>
      <c r="F79" s="72">
        <f t="shared" ref="F79:H79" si="43">F84</f>
        <v>0</v>
      </c>
      <c r="G79" s="72">
        <f t="shared" si="43"/>
        <v>0</v>
      </c>
      <c r="H79" s="142">
        <f t="shared" si="43"/>
        <v>0</v>
      </c>
      <c r="I79" s="142"/>
      <c r="J79" s="142"/>
      <c r="K79" s="142"/>
      <c r="L79" s="142"/>
      <c r="M79" s="72">
        <f t="shared" ref="M79:N79" si="44">M84</f>
        <v>0</v>
      </c>
      <c r="N79" s="72">
        <f t="shared" si="44"/>
        <v>0</v>
      </c>
      <c r="O79" s="163"/>
    </row>
    <row r="80" spans="1:15" ht="33.75">
      <c r="A80" s="137"/>
      <c r="B80" s="141"/>
      <c r="C80" s="163"/>
      <c r="D80" s="24" t="s">
        <v>21</v>
      </c>
      <c r="E80" s="72">
        <f t="shared" si="42"/>
        <v>0</v>
      </c>
      <c r="F80" s="72">
        <f t="shared" ref="F80:H80" si="45">F85</f>
        <v>0</v>
      </c>
      <c r="G80" s="72">
        <f t="shared" si="45"/>
        <v>0</v>
      </c>
      <c r="H80" s="142">
        <f t="shared" si="45"/>
        <v>0</v>
      </c>
      <c r="I80" s="142"/>
      <c r="J80" s="142"/>
      <c r="K80" s="142"/>
      <c r="L80" s="142"/>
      <c r="M80" s="72">
        <f t="shared" ref="M80:N80" si="46">M85</f>
        <v>0</v>
      </c>
      <c r="N80" s="72">
        <f t="shared" si="46"/>
        <v>0</v>
      </c>
      <c r="O80" s="163"/>
    </row>
    <row r="81" spans="1:15" ht="22.5">
      <c r="A81" s="137"/>
      <c r="B81" s="141"/>
      <c r="C81" s="163"/>
      <c r="D81" s="24" t="s">
        <v>2</v>
      </c>
      <c r="E81" s="72">
        <f t="shared" si="42"/>
        <v>0</v>
      </c>
      <c r="F81" s="72">
        <f t="shared" ref="F81:H81" si="47">F86</f>
        <v>0</v>
      </c>
      <c r="G81" s="72">
        <f t="shared" si="47"/>
        <v>0</v>
      </c>
      <c r="H81" s="142">
        <f t="shared" si="47"/>
        <v>0</v>
      </c>
      <c r="I81" s="142"/>
      <c r="J81" s="142"/>
      <c r="K81" s="142"/>
      <c r="L81" s="142"/>
      <c r="M81" s="72">
        <f t="shared" ref="M81:N81" si="48">M86</f>
        <v>0</v>
      </c>
      <c r="N81" s="72">
        <f t="shared" si="48"/>
        <v>0</v>
      </c>
      <c r="O81" s="163"/>
    </row>
    <row r="82" spans="1:15">
      <c r="A82" s="137" t="s">
        <v>531</v>
      </c>
      <c r="B82" s="141" t="s">
        <v>194</v>
      </c>
      <c r="C82" s="163"/>
      <c r="D82" s="24" t="s">
        <v>20</v>
      </c>
      <c r="E82" s="72">
        <f>E83+E84+E85+E86</f>
        <v>565</v>
      </c>
      <c r="F82" s="72">
        <f t="shared" ref="F82:G82" si="49">F83+F84+F85+F86</f>
        <v>57</v>
      </c>
      <c r="G82" s="72">
        <f t="shared" si="49"/>
        <v>254</v>
      </c>
      <c r="H82" s="142">
        <f>H83+H84+H85+H86</f>
        <v>254</v>
      </c>
      <c r="I82" s="142"/>
      <c r="J82" s="142"/>
      <c r="K82" s="142"/>
      <c r="L82" s="142"/>
      <c r="M82" s="72">
        <f>M83+M84+M85+M86</f>
        <v>0</v>
      </c>
      <c r="N82" s="72">
        <f t="shared" ref="N82" si="50">N83+N84+N85+N86</f>
        <v>0</v>
      </c>
      <c r="O82" s="171" t="s">
        <v>419</v>
      </c>
    </row>
    <row r="83" spans="1:15" ht="33.75">
      <c r="A83" s="137"/>
      <c r="B83" s="141"/>
      <c r="C83" s="163"/>
      <c r="D83" s="24" t="s">
        <v>26</v>
      </c>
      <c r="E83" s="72">
        <f>F83+G83+H83+M83+N83</f>
        <v>565</v>
      </c>
      <c r="F83" s="72">
        <v>57</v>
      </c>
      <c r="G83" s="72">
        <v>254</v>
      </c>
      <c r="H83" s="142">
        <v>254</v>
      </c>
      <c r="I83" s="142"/>
      <c r="J83" s="142"/>
      <c r="K83" s="142"/>
      <c r="L83" s="142"/>
      <c r="M83" s="72">
        <v>0</v>
      </c>
      <c r="N83" s="72">
        <v>0</v>
      </c>
      <c r="O83" s="172"/>
    </row>
    <row r="84" spans="1:15" ht="33.75">
      <c r="A84" s="137"/>
      <c r="B84" s="141"/>
      <c r="C84" s="163"/>
      <c r="D84" s="24" t="s">
        <v>1</v>
      </c>
      <c r="E84" s="72">
        <f t="shared" ref="E84:E86" si="51">F84+G84+H84+M84+N84</f>
        <v>0</v>
      </c>
      <c r="F84" s="72">
        <v>0</v>
      </c>
      <c r="G84" s="72">
        <v>0</v>
      </c>
      <c r="H84" s="142">
        <v>0</v>
      </c>
      <c r="I84" s="142"/>
      <c r="J84" s="142"/>
      <c r="K84" s="142"/>
      <c r="L84" s="142"/>
      <c r="M84" s="72">
        <v>0</v>
      </c>
      <c r="N84" s="72">
        <v>0</v>
      </c>
      <c r="O84" s="172"/>
    </row>
    <row r="85" spans="1:15" ht="33.75">
      <c r="A85" s="137"/>
      <c r="B85" s="141"/>
      <c r="C85" s="163"/>
      <c r="D85" s="24" t="s">
        <v>21</v>
      </c>
      <c r="E85" s="72">
        <f t="shared" si="51"/>
        <v>0</v>
      </c>
      <c r="F85" s="72">
        <v>0</v>
      </c>
      <c r="G85" s="72">
        <v>0</v>
      </c>
      <c r="H85" s="142">
        <v>0</v>
      </c>
      <c r="I85" s="142"/>
      <c r="J85" s="142"/>
      <c r="K85" s="142"/>
      <c r="L85" s="142"/>
      <c r="M85" s="72">
        <v>0</v>
      </c>
      <c r="N85" s="72">
        <v>0</v>
      </c>
      <c r="O85" s="172"/>
    </row>
    <row r="86" spans="1:15" ht="22.5">
      <c r="A86" s="137"/>
      <c r="B86" s="141"/>
      <c r="C86" s="163"/>
      <c r="D86" s="24" t="s">
        <v>2</v>
      </c>
      <c r="E86" s="72">
        <f t="shared" si="51"/>
        <v>0</v>
      </c>
      <c r="F86" s="72">
        <v>0</v>
      </c>
      <c r="G86" s="72">
        <v>0</v>
      </c>
      <c r="H86" s="142">
        <v>0</v>
      </c>
      <c r="I86" s="142"/>
      <c r="J86" s="142"/>
      <c r="K86" s="142"/>
      <c r="L86" s="142"/>
      <c r="M86" s="72">
        <v>0</v>
      </c>
      <c r="N86" s="72">
        <v>0</v>
      </c>
      <c r="O86" s="172"/>
    </row>
    <row r="87" spans="1:15" ht="15" customHeight="1">
      <c r="A87" s="137"/>
      <c r="B87" s="139" t="s">
        <v>458</v>
      </c>
      <c r="C87" s="137"/>
      <c r="D87" s="137"/>
      <c r="E87" s="138" t="s">
        <v>63</v>
      </c>
      <c r="F87" s="138" t="s">
        <v>64</v>
      </c>
      <c r="G87" s="138" t="s">
        <v>212</v>
      </c>
      <c r="H87" s="138" t="s">
        <v>3</v>
      </c>
      <c r="I87" s="140" t="s">
        <v>163</v>
      </c>
      <c r="J87" s="140"/>
      <c r="K87" s="140"/>
      <c r="L87" s="140"/>
      <c r="M87" s="138" t="s">
        <v>65</v>
      </c>
      <c r="N87" s="138" t="s">
        <v>66</v>
      </c>
      <c r="O87" s="172"/>
    </row>
    <row r="88" spans="1:15" ht="22.5">
      <c r="A88" s="137"/>
      <c r="B88" s="139"/>
      <c r="C88" s="137"/>
      <c r="D88" s="137"/>
      <c r="E88" s="138"/>
      <c r="F88" s="138"/>
      <c r="G88" s="138"/>
      <c r="H88" s="138"/>
      <c r="I88" s="30" t="s">
        <v>159</v>
      </c>
      <c r="J88" s="30" t="s">
        <v>160</v>
      </c>
      <c r="K88" s="30" t="s">
        <v>161</v>
      </c>
      <c r="L88" s="30" t="s">
        <v>162</v>
      </c>
      <c r="M88" s="138"/>
      <c r="N88" s="138"/>
      <c r="O88" s="172"/>
    </row>
    <row r="89" spans="1:15" ht="33.75" customHeight="1">
      <c r="A89" s="137"/>
      <c r="B89" s="139"/>
      <c r="C89" s="137"/>
      <c r="D89" s="137"/>
      <c r="E89" s="21">
        <v>100</v>
      </c>
      <c r="F89" s="31">
        <v>7</v>
      </c>
      <c r="G89" s="21">
        <v>47</v>
      </c>
      <c r="H89" s="21">
        <v>100</v>
      </c>
      <c r="I89" s="21">
        <v>100</v>
      </c>
      <c r="J89" s="21">
        <v>100</v>
      </c>
      <c r="K89" s="93">
        <v>100</v>
      </c>
      <c r="L89" s="93">
        <v>100</v>
      </c>
      <c r="M89" s="21">
        <v>0</v>
      </c>
      <c r="N89" s="21">
        <v>0</v>
      </c>
      <c r="O89" s="173"/>
    </row>
    <row r="90" spans="1:15">
      <c r="A90" s="137" t="s">
        <v>143</v>
      </c>
      <c r="B90" s="141" t="s">
        <v>184</v>
      </c>
      <c r="C90" s="163"/>
      <c r="D90" s="24" t="s">
        <v>20</v>
      </c>
      <c r="E90" s="72">
        <f>E91+E92+E93+E94</f>
        <v>111299.4731</v>
      </c>
      <c r="F90" s="72">
        <f t="shared" ref="F90:G90" si="52">F91+F92+F93+F94</f>
        <v>14279.4491</v>
      </c>
      <c r="G90" s="72">
        <f t="shared" si="52"/>
        <v>16020.023999999999</v>
      </c>
      <c r="H90" s="142">
        <f>H91+H92+H93+H94</f>
        <v>25000</v>
      </c>
      <c r="I90" s="142"/>
      <c r="J90" s="142"/>
      <c r="K90" s="142"/>
      <c r="L90" s="142"/>
      <c r="M90" s="72">
        <f>M91+M92+M93+M94</f>
        <v>27000</v>
      </c>
      <c r="N90" s="72">
        <f t="shared" ref="N90" si="53">N91+N92+N93+N94</f>
        <v>29000</v>
      </c>
      <c r="O90" s="163"/>
    </row>
    <row r="91" spans="1:15" ht="33.75">
      <c r="A91" s="137"/>
      <c r="B91" s="141"/>
      <c r="C91" s="163"/>
      <c r="D91" s="24" t="s">
        <v>26</v>
      </c>
      <c r="E91" s="72">
        <f>F91+G91+H91+M91+N91</f>
        <v>0</v>
      </c>
      <c r="F91" s="72">
        <f>F96+F104+F112</f>
        <v>0</v>
      </c>
      <c r="G91" s="72">
        <f>G96+G104+G112</f>
        <v>0</v>
      </c>
      <c r="H91" s="142">
        <f>H96+H104+H112</f>
        <v>0</v>
      </c>
      <c r="I91" s="142"/>
      <c r="J91" s="142"/>
      <c r="K91" s="142"/>
      <c r="L91" s="142"/>
      <c r="M91" s="72">
        <f>M96+M104+M112</f>
        <v>0</v>
      </c>
      <c r="N91" s="72">
        <f>N96+N104+N112</f>
        <v>0</v>
      </c>
      <c r="O91" s="163"/>
    </row>
    <row r="92" spans="1:15" ht="33.75">
      <c r="A92" s="137"/>
      <c r="B92" s="141"/>
      <c r="C92" s="163"/>
      <c r="D92" s="24" t="s">
        <v>1</v>
      </c>
      <c r="E92" s="72">
        <f t="shared" ref="E92:E94" si="54">F92+G92+H92+M92+N92</f>
        <v>0</v>
      </c>
      <c r="F92" s="72">
        <f t="shared" ref="F92:H92" si="55">F97+F105+F113</f>
        <v>0</v>
      </c>
      <c r="G92" s="72">
        <f t="shared" si="55"/>
        <v>0</v>
      </c>
      <c r="H92" s="142">
        <f t="shared" si="55"/>
        <v>0</v>
      </c>
      <c r="I92" s="142"/>
      <c r="J92" s="142"/>
      <c r="K92" s="142"/>
      <c r="L92" s="142"/>
      <c r="M92" s="72">
        <f t="shared" ref="M92:N92" si="56">M97+M105+M113</f>
        <v>0</v>
      </c>
      <c r="N92" s="72">
        <f t="shared" si="56"/>
        <v>0</v>
      </c>
      <c r="O92" s="163"/>
    </row>
    <row r="93" spans="1:15" ht="33.75">
      <c r="A93" s="137"/>
      <c r="B93" s="141"/>
      <c r="C93" s="163"/>
      <c r="D93" s="24" t="s">
        <v>21</v>
      </c>
      <c r="E93" s="72">
        <f t="shared" si="54"/>
        <v>111299.4731</v>
      </c>
      <c r="F93" s="72">
        <f t="shared" ref="F93:H93" si="57">F98+F106+F114</f>
        <v>14279.4491</v>
      </c>
      <c r="G93" s="72">
        <f t="shared" si="57"/>
        <v>16020.023999999999</v>
      </c>
      <c r="H93" s="142">
        <f t="shared" si="57"/>
        <v>25000</v>
      </c>
      <c r="I93" s="142"/>
      <c r="J93" s="142"/>
      <c r="K93" s="142"/>
      <c r="L93" s="142"/>
      <c r="M93" s="72">
        <f t="shared" ref="M93:N93" si="58">M98+M106+M114</f>
        <v>27000</v>
      </c>
      <c r="N93" s="72">
        <f t="shared" si="58"/>
        <v>29000</v>
      </c>
      <c r="O93" s="163"/>
    </row>
    <row r="94" spans="1:15" ht="22.5">
      <c r="A94" s="137"/>
      <c r="B94" s="141"/>
      <c r="C94" s="163"/>
      <c r="D94" s="24" t="s">
        <v>2</v>
      </c>
      <c r="E94" s="72">
        <f t="shared" si="54"/>
        <v>0</v>
      </c>
      <c r="F94" s="72">
        <f t="shared" ref="F94:H94" si="59">F99+F107+F115</f>
        <v>0</v>
      </c>
      <c r="G94" s="72">
        <f t="shared" si="59"/>
        <v>0</v>
      </c>
      <c r="H94" s="142">
        <f t="shared" si="59"/>
        <v>0</v>
      </c>
      <c r="I94" s="142"/>
      <c r="J94" s="142"/>
      <c r="K94" s="142"/>
      <c r="L94" s="142"/>
      <c r="M94" s="72">
        <f t="shared" ref="M94:N94" si="60">M99+M107+M115</f>
        <v>0</v>
      </c>
      <c r="N94" s="72">
        <f t="shared" si="60"/>
        <v>0</v>
      </c>
      <c r="O94" s="163"/>
    </row>
    <row r="95" spans="1:15" ht="15" hidden="1" customHeight="1">
      <c r="A95" s="137" t="s">
        <v>29</v>
      </c>
      <c r="B95" s="141" t="s">
        <v>157</v>
      </c>
      <c r="C95" s="163"/>
      <c r="D95" s="68" t="s">
        <v>20</v>
      </c>
      <c r="E95" s="72">
        <f>E96+E97+E98+E99</f>
        <v>0</v>
      </c>
      <c r="F95" s="72">
        <f t="shared" ref="F95:G95" si="61">F96+F97+F98+F99</f>
        <v>0</v>
      </c>
      <c r="G95" s="72">
        <f t="shared" si="61"/>
        <v>0</v>
      </c>
      <c r="H95" s="142">
        <f>H96+H97+H98+H99</f>
        <v>0</v>
      </c>
      <c r="I95" s="142"/>
      <c r="J95" s="142"/>
      <c r="K95" s="142"/>
      <c r="L95" s="142"/>
      <c r="M95" s="72">
        <f>M96+M97+M98+M99</f>
        <v>0</v>
      </c>
      <c r="N95" s="72">
        <f t="shared" ref="N95" si="62">N96+N97+N98+N99</f>
        <v>0</v>
      </c>
      <c r="O95" s="209" t="s">
        <v>419</v>
      </c>
    </row>
    <row r="96" spans="1:15" ht="33.75" hidden="1">
      <c r="A96" s="137"/>
      <c r="B96" s="141"/>
      <c r="C96" s="163"/>
      <c r="D96" s="68" t="s">
        <v>26</v>
      </c>
      <c r="E96" s="72">
        <f>F96+G96+H96+M96+N96</f>
        <v>0</v>
      </c>
      <c r="F96" s="72">
        <v>0</v>
      </c>
      <c r="G96" s="72">
        <v>0</v>
      </c>
      <c r="H96" s="142">
        <v>0</v>
      </c>
      <c r="I96" s="142"/>
      <c r="J96" s="142"/>
      <c r="K96" s="142"/>
      <c r="L96" s="142"/>
      <c r="M96" s="72">
        <v>0</v>
      </c>
      <c r="N96" s="72">
        <v>0</v>
      </c>
      <c r="O96" s="210"/>
    </row>
    <row r="97" spans="1:15" ht="33.75" hidden="1">
      <c r="A97" s="137"/>
      <c r="B97" s="141"/>
      <c r="C97" s="163"/>
      <c r="D97" s="68" t="s">
        <v>1</v>
      </c>
      <c r="E97" s="72">
        <f t="shared" ref="E97:E99" si="63">F97+G97+H97+M97+N97</f>
        <v>0</v>
      </c>
      <c r="F97" s="72">
        <v>0</v>
      </c>
      <c r="G97" s="72">
        <v>0</v>
      </c>
      <c r="H97" s="142">
        <v>0</v>
      </c>
      <c r="I97" s="142"/>
      <c r="J97" s="142"/>
      <c r="K97" s="142"/>
      <c r="L97" s="142"/>
      <c r="M97" s="72">
        <v>0</v>
      </c>
      <c r="N97" s="72">
        <v>0</v>
      </c>
      <c r="O97" s="210"/>
    </row>
    <row r="98" spans="1:15" ht="33.75" hidden="1">
      <c r="A98" s="137"/>
      <c r="B98" s="141"/>
      <c r="C98" s="163"/>
      <c r="D98" s="68" t="s">
        <v>21</v>
      </c>
      <c r="E98" s="72">
        <f t="shared" si="63"/>
        <v>0</v>
      </c>
      <c r="F98" s="72">
        <v>0</v>
      </c>
      <c r="G98" s="72">
        <v>0</v>
      </c>
      <c r="H98" s="142">
        <v>0</v>
      </c>
      <c r="I98" s="142"/>
      <c r="J98" s="142"/>
      <c r="K98" s="142"/>
      <c r="L98" s="142"/>
      <c r="M98" s="72">
        <v>0</v>
      </c>
      <c r="N98" s="72">
        <v>0</v>
      </c>
      <c r="O98" s="210"/>
    </row>
    <row r="99" spans="1:15" ht="22.5" hidden="1">
      <c r="A99" s="137"/>
      <c r="B99" s="141"/>
      <c r="C99" s="163"/>
      <c r="D99" s="68" t="s">
        <v>2</v>
      </c>
      <c r="E99" s="72">
        <f t="shared" si="63"/>
        <v>0</v>
      </c>
      <c r="F99" s="72">
        <v>0</v>
      </c>
      <c r="G99" s="72"/>
      <c r="H99" s="142">
        <v>0</v>
      </c>
      <c r="I99" s="142"/>
      <c r="J99" s="142"/>
      <c r="K99" s="142"/>
      <c r="L99" s="142"/>
      <c r="M99" s="72">
        <v>0</v>
      </c>
      <c r="N99" s="72">
        <v>0</v>
      </c>
      <c r="O99" s="210"/>
    </row>
    <row r="100" spans="1:15" ht="15" hidden="1" customHeight="1">
      <c r="A100" s="137"/>
      <c r="B100" s="139" t="s">
        <v>158</v>
      </c>
      <c r="C100" s="137"/>
      <c r="D100" s="137"/>
      <c r="E100" s="138" t="s">
        <v>63</v>
      </c>
      <c r="F100" s="138" t="s">
        <v>64</v>
      </c>
      <c r="G100" s="138" t="s">
        <v>212</v>
      </c>
      <c r="H100" s="138" t="s">
        <v>3</v>
      </c>
      <c r="I100" s="140" t="s">
        <v>163</v>
      </c>
      <c r="J100" s="140"/>
      <c r="K100" s="140"/>
      <c r="L100" s="140"/>
      <c r="M100" s="138" t="s">
        <v>65</v>
      </c>
      <c r="N100" s="138" t="s">
        <v>66</v>
      </c>
      <c r="O100" s="210"/>
    </row>
    <row r="101" spans="1:15" ht="22.5" hidden="1">
      <c r="A101" s="137"/>
      <c r="B101" s="139"/>
      <c r="C101" s="137"/>
      <c r="D101" s="137"/>
      <c r="E101" s="138"/>
      <c r="F101" s="138"/>
      <c r="G101" s="138"/>
      <c r="H101" s="138"/>
      <c r="I101" s="66" t="s">
        <v>159</v>
      </c>
      <c r="J101" s="66" t="s">
        <v>160</v>
      </c>
      <c r="K101" s="66" t="s">
        <v>161</v>
      </c>
      <c r="L101" s="66" t="s">
        <v>162</v>
      </c>
      <c r="M101" s="138"/>
      <c r="N101" s="138"/>
      <c r="O101" s="210"/>
    </row>
    <row r="102" spans="1:15" hidden="1">
      <c r="A102" s="137"/>
      <c r="B102" s="139"/>
      <c r="C102" s="137"/>
      <c r="D102" s="137"/>
      <c r="E102" s="67">
        <v>0</v>
      </c>
      <c r="F102" s="67">
        <v>0</v>
      </c>
      <c r="G102" s="67">
        <v>0</v>
      </c>
      <c r="H102" s="67">
        <v>0</v>
      </c>
      <c r="I102" s="67">
        <v>0</v>
      </c>
      <c r="J102" s="67">
        <v>0</v>
      </c>
      <c r="K102" s="67">
        <v>0</v>
      </c>
      <c r="L102" s="67">
        <v>0</v>
      </c>
      <c r="M102" s="67">
        <v>0</v>
      </c>
      <c r="N102" s="67">
        <v>0</v>
      </c>
      <c r="O102" s="211"/>
    </row>
    <row r="103" spans="1:15">
      <c r="A103" s="137" t="s">
        <v>533</v>
      </c>
      <c r="B103" s="141" t="s">
        <v>181</v>
      </c>
      <c r="C103" s="163"/>
      <c r="D103" s="18" t="s">
        <v>20</v>
      </c>
      <c r="E103" s="72">
        <f>E104+E105+E106+E107</f>
        <v>111299.4731</v>
      </c>
      <c r="F103" s="72">
        <f t="shared" ref="F103:G103" si="64">F104+F105+F106+F107</f>
        <v>14279.4491</v>
      </c>
      <c r="G103" s="72">
        <f t="shared" si="64"/>
        <v>16020.023999999999</v>
      </c>
      <c r="H103" s="142">
        <f>H104+H105+H106+H107</f>
        <v>25000</v>
      </c>
      <c r="I103" s="142"/>
      <c r="J103" s="142"/>
      <c r="K103" s="142"/>
      <c r="L103" s="142"/>
      <c r="M103" s="72">
        <f>M104+M105+M106+M107</f>
        <v>27000</v>
      </c>
      <c r="N103" s="72">
        <f t="shared" ref="N103" si="65">N104+N105+N106+N107</f>
        <v>29000</v>
      </c>
      <c r="O103" s="209" t="s">
        <v>419</v>
      </c>
    </row>
    <row r="104" spans="1:15" ht="33.75">
      <c r="A104" s="137"/>
      <c r="B104" s="141"/>
      <c r="C104" s="163"/>
      <c r="D104" s="18" t="s">
        <v>26</v>
      </c>
      <c r="E104" s="72">
        <f>F104+G104+H104+M104+N104</f>
        <v>0</v>
      </c>
      <c r="F104" s="72">
        <v>0</v>
      </c>
      <c r="G104" s="72">
        <v>0</v>
      </c>
      <c r="H104" s="142">
        <v>0</v>
      </c>
      <c r="I104" s="142"/>
      <c r="J104" s="142"/>
      <c r="K104" s="142"/>
      <c r="L104" s="142"/>
      <c r="M104" s="72">
        <v>0</v>
      </c>
      <c r="N104" s="72">
        <v>0</v>
      </c>
      <c r="O104" s="210"/>
    </row>
    <row r="105" spans="1:15" ht="33.75">
      <c r="A105" s="137"/>
      <c r="B105" s="141"/>
      <c r="C105" s="163"/>
      <c r="D105" s="18" t="s">
        <v>1</v>
      </c>
      <c r="E105" s="72">
        <f t="shared" ref="E105:E107" si="66">F105+G105+H105+M105+N105</f>
        <v>0</v>
      </c>
      <c r="F105" s="72">
        <v>0</v>
      </c>
      <c r="G105" s="72">
        <v>0</v>
      </c>
      <c r="H105" s="142">
        <v>0</v>
      </c>
      <c r="I105" s="142"/>
      <c r="J105" s="142"/>
      <c r="K105" s="142"/>
      <c r="L105" s="142"/>
      <c r="M105" s="72">
        <v>0</v>
      </c>
      <c r="N105" s="72">
        <v>0</v>
      </c>
      <c r="O105" s="210"/>
    </row>
    <row r="106" spans="1:15" ht="33.75">
      <c r="A106" s="137"/>
      <c r="B106" s="141"/>
      <c r="C106" s="163"/>
      <c r="D106" s="18" t="s">
        <v>21</v>
      </c>
      <c r="E106" s="72">
        <f t="shared" si="66"/>
        <v>111299.4731</v>
      </c>
      <c r="F106" s="72">
        <v>14279.4491</v>
      </c>
      <c r="G106" s="72">
        <v>16020.023999999999</v>
      </c>
      <c r="H106" s="142">
        <f>25000+4639.84992-4639.84992</f>
        <v>25000</v>
      </c>
      <c r="I106" s="142"/>
      <c r="J106" s="142"/>
      <c r="K106" s="142"/>
      <c r="L106" s="142"/>
      <c r="M106" s="72">
        <v>27000</v>
      </c>
      <c r="N106" s="72">
        <v>29000</v>
      </c>
      <c r="O106" s="210"/>
    </row>
    <row r="107" spans="1:15" ht="22.5">
      <c r="A107" s="137"/>
      <c r="B107" s="141"/>
      <c r="C107" s="163"/>
      <c r="D107" s="18" t="s">
        <v>2</v>
      </c>
      <c r="E107" s="72">
        <f t="shared" si="66"/>
        <v>0</v>
      </c>
      <c r="F107" s="72">
        <v>0</v>
      </c>
      <c r="G107" s="72">
        <v>0</v>
      </c>
      <c r="H107" s="142">
        <v>0</v>
      </c>
      <c r="I107" s="142"/>
      <c r="J107" s="142"/>
      <c r="K107" s="142"/>
      <c r="L107" s="142"/>
      <c r="M107" s="72">
        <v>0</v>
      </c>
      <c r="N107" s="72">
        <v>0</v>
      </c>
      <c r="O107" s="210"/>
    </row>
    <row r="108" spans="1:15" ht="15" customHeight="1">
      <c r="A108" s="137"/>
      <c r="B108" s="139" t="s">
        <v>502</v>
      </c>
      <c r="C108" s="137"/>
      <c r="D108" s="137"/>
      <c r="E108" s="138" t="s">
        <v>63</v>
      </c>
      <c r="F108" s="138" t="s">
        <v>64</v>
      </c>
      <c r="G108" s="138" t="s">
        <v>212</v>
      </c>
      <c r="H108" s="138" t="s">
        <v>3</v>
      </c>
      <c r="I108" s="140" t="s">
        <v>163</v>
      </c>
      <c r="J108" s="140"/>
      <c r="K108" s="140"/>
      <c r="L108" s="140"/>
      <c r="M108" s="138" t="s">
        <v>65</v>
      </c>
      <c r="N108" s="138" t="s">
        <v>66</v>
      </c>
      <c r="O108" s="210"/>
    </row>
    <row r="109" spans="1:15" ht="22.5">
      <c r="A109" s="137"/>
      <c r="B109" s="139"/>
      <c r="C109" s="137"/>
      <c r="D109" s="137"/>
      <c r="E109" s="138"/>
      <c r="F109" s="138"/>
      <c r="G109" s="138"/>
      <c r="H109" s="138"/>
      <c r="I109" s="30" t="s">
        <v>159</v>
      </c>
      <c r="J109" s="30" t="s">
        <v>160</v>
      </c>
      <c r="K109" s="30" t="s">
        <v>161</v>
      </c>
      <c r="L109" s="30" t="s">
        <v>162</v>
      </c>
      <c r="M109" s="138"/>
      <c r="N109" s="138"/>
      <c r="O109" s="210"/>
    </row>
    <row r="110" spans="1:15">
      <c r="A110" s="137"/>
      <c r="B110" s="139"/>
      <c r="C110" s="137"/>
      <c r="D110" s="137"/>
      <c r="E110" s="17">
        <v>100</v>
      </c>
      <c r="F110" s="110">
        <v>100</v>
      </c>
      <c r="G110" s="110">
        <v>100</v>
      </c>
      <c r="H110" s="110">
        <v>100</v>
      </c>
      <c r="I110" s="110">
        <v>100</v>
      </c>
      <c r="J110" s="110">
        <v>100</v>
      </c>
      <c r="K110" s="110">
        <v>100</v>
      </c>
      <c r="L110" s="110">
        <v>100</v>
      </c>
      <c r="M110" s="110">
        <v>100</v>
      </c>
      <c r="N110" s="110">
        <v>100</v>
      </c>
      <c r="O110" s="211"/>
    </row>
    <row r="111" spans="1:15" ht="15" hidden="1" customHeight="1">
      <c r="A111" s="137" t="s">
        <v>237</v>
      </c>
      <c r="B111" s="141" t="s">
        <v>182</v>
      </c>
      <c r="C111" s="163"/>
      <c r="D111" s="18" t="s">
        <v>20</v>
      </c>
      <c r="E111" s="72">
        <f>E112+E113+E114+E115</f>
        <v>0</v>
      </c>
      <c r="F111" s="72">
        <f t="shared" ref="F111:G111" si="67">F112+F113+F114+F115</f>
        <v>0</v>
      </c>
      <c r="G111" s="72">
        <f t="shared" si="67"/>
        <v>0</v>
      </c>
      <c r="H111" s="142">
        <f>H112+H113+H114+H115</f>
        <v>0</v>
      </c>
      <c r="I111" s="142"/>
      <c r="J111" s="142"/>
      <c r="K111" s="142"/>
      <c r="L111" s="142"/>
      <c r="M111" s="72">
        <f>M112+M113+M114+M115</f>
        <v>0</v>
      </c>
      <c r="N111" s="72">
        <f t="shared" ref="N111" si="68">N112+N113+N114+N115</f>
        <v>0</v>
      </c>
      <c r="O111" s="171" t="s">
        <v>419</v>
      </c>
    </row>
    <row r="112" spans="1:15" ht="33.75" hidden="1">
      <c r="A112" s="137"/>
      <c r="B112" s="141"/>
      <c r="C112" s="163"/>
      <c r="D112" s="18" t="s">
        <v>26</v>
      </c>
      <c r="E112" s="72">
        <f>F112+G112+H112+M112+N112</f>
        <v>0</v>
      </c>
      <c r="F112" s="72">
        <v>0</v>
      </c>
      <c r="G112" s="72">
        <v>0</v>
      </c>
      <c r="H112" s="142">
        <v>0</v>
      </c>
      <c r="I112" s="142"/>
      <c r="J112" s="142"/>
      <c r="K112" s="142"/>
      <c r="L112" s="142"/>
      <c r="M112" s="72">
        <v>0</v>
      </c>
      <c r="N112" s="72">
        <v>0</v>
      </c>
      <c r="O112" s="172"/>
    </row>
    <row r="113" spans="1:15" ht="33.75" hidden="1">
      <c r="A113" s="137"/>
      <c r="B113" s="141"/>
      <c r="C113" s="163"/>
      <c r="D113" s="18" t="s">
        <v>1</v>
      </c>
      <c r="E113" s="72">
        <f t="shared" ref="E113:E115" si="69">F113+G113+H113+M113+N113</f>
        <v>0</v>
      </c>
      <c r="F113" s="72">
        <v>0</v>
      </c>
      <c r="G113" s="72">
        <v>0</v>
      </c>
      <c r="H113" s="142">
        <v>0</v>
      </c>
      <c r="I113" s="142"/>
      <c r="J113" s="142"/>
      <c r="K113" s="142"/>
      <c r="L113" s="142"/>
      <c r="M113" s="72">
        <v>0</v>
      </c>
      <c r="N113" s="72">
        <v>0</v>
      </c>
      <c r="O113" s="172"/>
    </row>
    <row r="114" spans="1:15" ht="33.75" hidden="1">
      <c r="A114" s="137"/>
      <c r="B114" s="141"/>
      <c r="C114" s="163"/>
      <c r="D114" s="18" t="s">
        <v>21</v>
      </c>
      <c r="E114" s="72">
        <f t="shared" si="69"/>
        <v>0</v>
      </c>
      <c r="F114" s="72">
        <v>0</v>
      </c>
      <c r="G114" s="72">
        <v>0</v>
      </c>
      <c r="H114" s="142">
        <v>0</v>
      </c>
      <c r="I114" s="142"/>
      <c r="J114" s="142"/>
      <c r="K114" s="142"/>
      <c r="L114" s="142"/>
      <c r="M114" s="72">
        <v>0</v>
      </c>
      <c r="N114" s="72">
        <v>0</v>
      </c>
      <c r="O114" s="172"/>
    </row>
    <row r="115" spans="1:15" ht="22.5" hidden="1">
      <c r="A115" s="137"/>
      <c r="B115" s="141"/>
      <c r="C115" s="163"/>
      <c r="D115" s="18" t="s">
        <v>2</v>
      </c>
      <c r="E115" s="72">
        <f t="shared" si="69"/>
        <v>0</v>
      </c>
      <c r="F115" s="72">
        <v>0</v>
      </c>
      <c r="G115" s="72">
        <v>0</v>
      </c>
      <c r="H115" s="142">
        <v>0</v>
      </c>
      <c r="I115" s="142"/>
      <c r="J115" s="142"/>
      <c r="K115" s="142"/>
      <c r="L115" s="142"/>
      <c r="M115" s="72">
        <v>0</v>
      </c>
      <c r="N115" s="72">
        <v>0</v>
      </c>
      <c r="O115" s="172"/>
    </row>
    <row r="116" spans="1:15" ht="15" hidden="1" customHeight="1">
      <c r="A116" s="137"/>
      <c r="B116" s="139" t="s">
        <v>420</v>
      </c>
      <c r="C116" s="137"/>
      <c r="D116" s="137"/>
      <c r="E116" s="138" t="s">
        <v>63</v>
      </c>
      <c r="F116" s="138" t="s">
        <v>64</v>
      </c>
      <c r="G116" s="138" t="s">
        <v>212</v>
      </c>
      <c r="H116" s="138" t="s">
        <v>3</v>
      </c>
      <c r="I116" s="140" t="s">
        <v>163</v>
      </c>
      <c r="J116" s="140"/>
      <c r="K116" s="140"/>
      <c r="L116" s="140"/>
      <c r="M116" s="138" t="s">
        <v>65</v>
      </c>
      <c r="N116" s="138" t="s">
        <v>66</v>
      </c>
      <c r="O116" s="172"/>
    </row>
    <row r="117" spans="1:15" ht="22.5" hidden="1">
      <c r="A117" s="137"/>
      <c r="B117" s="139"/>
      <c r="C117" s="137"/>
      <c r="D117" s="137"/>
      <c r="E117" s="138"/>
      <c r="F117" s="138"/>
      <c r="G117" s="138"/>
      <c r="H117" s="138"/>
      <c r="I117" s="30" t="s">
        <v>159</v>
      </c>
      <c r="J117" s="30" t="s">
        <v>160</v>
      </c>
      <c r="K117" s="30" t="s">
        <v>161</v>
      </c>
      <c r="L117" s="30" t="s">
        <v>162</v>
      </c>
      <c r="M117" s="138"/>
      <c r="N117" s="138"/>
      <c r="O117" s="172"/>
    </row>
    <row r="118" spans="1:15" hidden="1">
      <c r="A118" s="137"/>
      <c r="B118" s="139"/>
      <c r="C118" s="137"/>
      <c r="D118" s="137"/>
      <c r="E118" s="17">
        <v>0</v>
      </c>
      <c r="F118" s="31">
        <v>0</v>
      </c>
      <c r="G118" s="17">
        <v>0</v>
      </c>
      <c r="H118" s="17">
        <v>0</v>
      </c>
      <c r="I118" s="17">
        <v>0</v>
      </c>
      <c r="J118" s="17">
        <v>0</v>
      </c>
      <c r="K118" s="17">
        <v>0</v>
      </c>
      <c r="L118" s="17">
        <v>0</v>
      </c>
      <c r="M118" s="17">
        <v>0</v>
      </c>
      <c r="N118" s="17">
        <v>0</v>
      </c>
      <c r="O118" s="173"/>
    </row>
    <row r="119" spans="1:15">
      <c r="A119" s="137" t="s">
        <v>431</v>
      </c>
      <c r="B119" s="141" t="s">
        <v>128</v>
      </c>
      <c r="C119" s="163"/>
      <c r="D119" s="16" t="s">
        <v>20</v>
      </c>
      <c r="E119" s="72">
        <f>E120+E121+E122+E123</f>
        <v>1696</v>
      </c>
      <c r="F119" s="72">
        <f t="shared" ref="F119:G119" si="70">F120+F121+F122+F123</f>
        <v>0</v>
      </c>
      <c r="G119" s="72">
        <f t="shared" si="70"/>
        <v>0</v>
      </c>
      <c r="H119" s="142">
        <f>H120+H121+H122+H123</f>
        <v>1696</v>
      </c>
      <c r="I119" s="142"/>
      <c r="J119" s="142"/>
      <c r="K119" s="142"/>
      <c r="L119" s="142"/>
      <c r="M119" s="72">
        <f>M120+M121+M122+M123</f>
        <v>0</v>
      </c>
      <c r="N119" s="72">
        <f t="shared" ref="N119" si="71">N120+N121+N122+N123</f>
        <v>0</v>
      </c>
      <c r="O119" s="163"/>
    </row>
    <row r="120" spans="1:15" ht="33.75">
      <c r="A120" s="137"/>
      <c r="B120" s="141"/>
      <c r="C120" s="163"/>
      <c r="D120" s="16" t="s">
        <v>26</v>
      </c>
      <c r="E120" s="72">
        <f>F120+G120+H120+M120+N120</f>
        <v>0</v>
      </c>
      <c r="F120" s="72">
        <f>F125</f>
        <v>0</v>
      </c>
      <c r="G120" s="72">
        <f>G125</f>
        <v>0</v>
      </c>
      <c r="H120" s="142">
        <f>H125</f>
        <v>0</v>
      </c>
      <c r="I120" s="142"/>
      <c r="J120" s="142"/>
      <c r="K120" s="142"/>
      <c r="L120" s="142"/>
      <c r="M120" s="72">
        <f>M125</f>
        <v>0</v>
      </c>
      <c r="N120" s="72">
        <f>N125</f>
        <v>0</v>
      </c>
      <c r="O120" s="163"/>
    </row>
    <row r="121" spans="1:15" ht="33.75">
      <c r="A121" s="137"/>
      <c r="B121" s="141"/>
      <c r="C121" s="163"/>
      <c r="D121" s="16" t="s">
        <v>1</v>
      </c>
      <c r="E121" s="72">
        <f t="shared" ref="E121:E123" si="72">F121+G121+H121+M121+N121</f>
        <v>0</v>
      </c>
      <c r="F121" s="72">
        <f t="shared" ref="F121:H121" si="73">F126</f>
        <v>0</v>
      </c>
      <c r="G121" s="72">
        <f t="shared" si="73"/>
        <v>0</v>
      </c>
      <c r="H121" s="142">
        <f t="shared" si="73"/>
        <v>0</v>
      </c>
      <c r="I121" s="142"/>
      <c r="J121" s="142"/>
      <c r="K121" s="142"/>
      <c r="L121" s="142"/>
      <c r="M121" s="72">
        <f t="shared" ref="M121:N121" si="74">M126</f>
        <v>0</v>
      </c>
      <c r="N121" s="72">
        <f t="shared" si="74"/>
        <v>0</v>
      </c>
      <c r="O121" s="163"/>
    </row>
    <row r="122" spans="1:15" ht="33.75">
      <c r="A122" s="137"/>
      <c r="B122" s="141"/>
      <c r="C122" s="163"/>
      <c r="D122" s="16" t="s">
        <v>21</v>
      </c>
      <c r="E122" s="72">
        <f t="shared" si="72"/>
        <v>1696</v>
      </c>
      <c r="F122" s="72">
        <f t="shared" ref="F122:H122" si="75">F127</f>
        <v>0</v>
      </c>
      <c r="G122" s="72">
        <f t="shared" si="75"/>
        <v>0</v>
      </c>
      <c r="H122" s="142">
        <f t="shared" si="75"/>
        <v>1696</v>
      </c>
      <c r="I122" s="142"/>
      <c r="J122" s="142"/>
      <c r="K122" s="142"/>
      <c r="L122" s="142"/>
      <c r="M122" s="72">
        <f t="shared" ref="M122:N122" si="76">M127</f>
        <v>0</v>
      </c>
      <c r="N122" s="72">
        <f t="shared" si="76"/>
        <v>0</v>
      </c>
      <c r="O122" s="163"/>
    </row>
    <row r="123" spans="1:15" ht="22.5">
      <c r="A123" s="137"/>
      <c r="B123" s="141"/>
      <c r="C123" s="163"/>
      <c r="D123" s="16" t="s">
        <v>2</v>
      </c>
      <c r="E123" s="72">
        <f t="shared" si="72"/>
        <v>0</v>
      </c>
      <c r="F123" s="72">
        <f t="shared" ref="F123:H123" si="77">F128</f>
        <v>0</v>
      </c>
      <c r="G123" s="72">
        <f t="shared" si="77"/>
        <v>0</v>
      </c>
      <c r="H123" s="142">
        <f t="shared" si="77"/>
        <v>0</v>
      </c>
      <c r="I123" s="142"/>
      <c r="J123" s="142"/>
      <c r="K123" s="142"/>
      <c r="L123" s="142"/>
      <c r="M123" s="72">
        <f t="shared" ref="M123:N123" si="78">M128</f>
        <v>0</v>
      </c>
      <c r="N123" s="72">
        <f t="shared" si="78"/>
        <v>0</v>
      </c>
      <c r="O123" s="163"/>
    </row>
    <row r="124" spans="1:15" ht="15" customHeight="1">
      <c r="A124" s="137" t="s">
        <v>534</v>
      </c>
      <c r="B124" s="141" t="s">
        <v>129</v>
      </c>
      <c r="C124" s="163"/>
      <c r="D124" s="16" t="s">
        <v>20</v>
      </c>
      <c r="E124" s="72">
        <f>E125+E126+E127+E128</f>
        <v>1696</v>
      </c>
      <c r="F124" s="72">
        <f t="shared" ref="F124:G124" si="79">F125+F126+F127+F128</f>
        <v>0</v>
      </c>
      <c r="G124" s="72">
        <f t="shared" si="79"/>
        <v>0</v>
      </c>
      <c r="H124" s="142">
        <f>H125+H126+H127+H128</f>
        <v>1696</v>
      </c>
      <c r="I124" s="142"/>
      <c r="J124" s="142"/>
      <c r="K124" s="142"/>
      <c r="L124" s="142"/>
      <c r="M124" s="72">
        <f>M125+M126+M127+M128</f>
        <v>0</v>
      </c>
      <c r="N124" s="72">
        <f t="shared" ref="N124" si="80">N125+N126+N127+N128</f>
        <v>0</v>
      </c>
      <c r="O124" s="171" t="s">
        <v>419</v>
      </c>
    </row>
    <row r="125" spans="1:15" ht="33.75">
      <c r="A125" s="137"/>
      <c r="B125" s="141"/>
      <c r="C125" s="163"/>
      <c r="D125" s="16" t="s">
        <v>26</v>
      </c>
      <c r="E125" s="72">
        <f>F125+G125+H125+M125+N125</f>
        <v>0</v>
      </c>
      <c r="F125" s="72">
        <v>0</v>
      </c>
      <c r="G125" s="72">
        <v>0</v>
      </c>
      <c r="H125" s="142">
        <v>0</v>
      </c>
      <c r="I125" s="142"/>
      <c r="J125" s="142"/>
      <c r="K125" s="142"/>
      <c r="L125" s="142"/>
      <c r="M125" s="72">
        <v>0</v>
      </c>
      <c r="N125" s="72">
        <v>0</v>
      </c>
      <c r="O125" s="172"/>
    </row>
    <row r="126" spans="1:15" ht="33.75">
      <c r="A126" s="137"/>
      <c r="B126" s="141"/>
      <c r="C126" s="163"/>
      <c r="D126" s="16" t="s">
        <v>1</v>
      </c>
      <c r="E126" s="72">
        <f t="shared" ref="E126:E128" si="81">F126+G126+H126+M126+N126</f>
        <v>0</v>
      </c>
      <c r="F126" s="72">
        <v>0</v>
      </c>
      <c r="G126" s="72">
        <v>0</v>
      </c>
      <c r="H126" s="142">
        <v>0</v>
      </c>
      <c r="I126" s="142"/>
      <c r="J126" s="142"/>
      <c r="K126" s="142"/>
      <c r="L126" s="142"/>
      <c r="M126" s="72">
        <v>0</v>
      </c>
      <c r="N126" s="72">
        <v>0</v>
      </c>
      <c r="O126" s="172"/>
    </row>
    <row r="127" spans="1:15" ht="33.75">
      <c r="A127" s="137"/>
      <c r="B127" s="141"/>
      <c r="C127" s="163"/>
      <c r="D127" s="16" t="s">
        <v>21</v>
      </c>
      <c r="E127" s="72">
        <f t="shared" si="81"/>
        <v>1696</v>
      </c>
      <c r="F127" s="72">
        <v>0</v>
      </c>
      <c r="G127" s="72">
        <v>0</v>
      </c>
      <c r="H127" s="142">
        <v>1696</v>
      </c>
      <c r="I127" s="142"/>
      <c r="J127" s="142"/>
      <c r="K127" s="142"/>
      <c r="L127" s="142"/>
      <c r="M127" s="72">
        <v>0</v>
      </c>
      <c r="N127" s="72">
        <v>0</v>
      </c>
      <c r="O127" s="172"/>
    </row>
    <row r="128" spans="1:15" ht="22.5">
      <c r="A128" s="137"/>
      <c r="B128" s="141"/>
      <c r="C128" s="163"/>
      <c r="D128" s="16" t="s">
        <v>2</v>
      </c>
      <c r="E128" s="72">
        <f t="shared" si="81"/>
        <v>0</v>
      </c>
      <c r="F128" s="72">
        <v>0</v>
      </c>
      <c r="G128" s="72">
        <v>0</v>
      </c>
      <c r="H128" s="142">
        <v>0</v>
      </c>
      <c r="I128" s="142"/>
      <c r="J128" s="142"/>
      <c r="K128" s="142"/>
      <c r="L128" s="142"/>
      <c r="M128" s="72">
        <v>0</v>
      </c>
      <c r="N128" s="72">
        <v>0</v>
      </c>
      <c r="O128" s="172"/>
    </row>
    <row r="129" spans="1:15" ht="15" customHeight="1">
      <c r="A129" s="137"/>
      <c r="B129" s="187" t="s">
        <v>504</v>
      </c>
      <c r="C129" s="137"/>
      <c r="D129" s="137"/>
      <c r="E129" s="138" t="s">
        <v>63</v>
      </c>
      <c r="F129" s="138" t="s">
        <v>64</v>
      </c>
      <c r="G129" s="138" t="s">
        <v>212</v>
      </c>
      <c r="H129" s="138" t="s">
        <v>3</v>
      </c>
      <c r="I129" s="140" t="s">
        <v>163</v>
      </c>
      <c r="J129" s="140"/>
      <c r="K129" s="140"/>
      <c r="L129" s="140"/>
      <c r="M129" s="138" t="s">
        <v>65</v>
      </c>
      <c r="N129" s="138" t="s">
        <v>66</v>
      </c>
      <c r="O129" s="172"/>
    </row>
    <row r="130" spans="1:15" ht="22.5">
      <c r="A130" s="137"/>
      <c r="B130" s="188"/>
      <c r="C130" s="137"/>
      <c r="D130" s="137"/>
      <c r="E130" s="138"/>
      <c r="F130" s="138"/>
      <c r="G130" s="138"/>
      <c r="H130" s="138"/>
      <c r="I130" s="30" t="s">
        <v>159</v>
      </c>
      <c r="J130" s="30" t="s">
        <v>160</v>
      </c>
      <c r="K130" s="30" t="s">
        <v>161</v>
      </c>
      <c r="L130" s="30" t="s">
        <v>162</v>
      </c>
      <c r="M130" s="138"/>
      <c r="N130" s="138"/>
      <c r="O130" s="172"/>
    </row>
    <row r="131" spans="1:15">
      <c r="A131" s="137"/>
      <c r="B131" s="189"/>
      <c r="C131" s="137"/>
      <c r="D131" s="137"/>
      <c r="E131" s="15">
        <v>1</v>
      </c>
      <c r="F131" s="31">
        <v>0</v>
      </c>
      <c r="G131" s="15">
        <v>0</v>
      </c>
      <c r="H131" s="15">
        <v>1</v>
      </c>
      <c r="I131" s="15">
        <v>0</v>
      </c>
      <c r="J131" s="15">
        <v>0</v>
      </c>
      <c r="K131" s="15">
        <v>1</v>
      </c>
      <c r="L131" s="15">
        <v>1</v>
      </c>
      <c r="M131" s="15">
        <v>0</v>
      </c>
      <c r="N131" s="15">
        <v>0</v>
      </c>
      <c r="O131" s="173"/>
    </row>
    <row r="132" spans="1:15" hidden="1">
      <c r="A132" s="137" t="s">
        <v>52</v>
      </c>
      <c r="B132" s="141" t="s">
        <v>217</v>
      </c>
      <c r="C132" s="163"/>
      <c r="D132" s="16" t="s">
        <v>20</v>
      </c>
      <c r="E132" s="72">
        <f>E133+E134+E135+E136</f>
        <v>0</v>
      </c>
      <c r="F132" s="72">
        <f t="shared" ref="F132:G132" si="82">F133+F134+F135+F136</f>
        <v>0</v>
      </c>
      <c r="G132" s="72">
        <f t="shared" si="82"/>
        <v>0</v>
      </c>
      <c r="H132" s="142">
        <f>H133+H134+H135+H136</f>
        <v>0</v>
      </c>
      <c r="I132" s="142"/>
      <c r="J132" s="142"/>
      <c r="K132" s="142"/>
      <c r="L132" s="142"/>
      <c r="M132" s="72">
        <f>M133+M134+M135+M136</f>
        <v>0</v>
      </c>
      <c r="N132" s="72">
        <f t="shared" ref="N132" si="83">N133+N134+N135+N136</f>
        <v>0</v>
      </c>
      <c r="O132" s="163"/>
    </row>
    <row r="133" spans="1:15" ht="33.75" hidden="1">
      <c r="A133" s="137"/>
      <c r="B133" s="141"/>
      <c r="C133" s="163"/>
      <c r="D133" s="16" t="s">
        <v>26</v>
      </c>
      <c r="E133" s="72">
        <f>F133+G133+H133+M133+N133</f>
        <v>0</v>
      </c>
      <c r="F133" s="72">
        <f>F138</f>
        <v>0</v>
      </c>
      <c r="G133" s="72">
        <f>G138</f>
        <v>0</v>
      </c>
      <c r="H133" s="142">
        <f>H138</f>
        <v>0</v>
      </c>
      <c r="I133" s="142"/>
      <c r="J133" s="142"/>
      <c r="K133" s="142"/>
      <c r="L133" s="142"/>
      <c r="M133" s="72">
        <f>M138</f>
        <v>0</v>
      </c>
      <c r="N133" s="72">
        <f>N138</f>
        <v>0</v>
      </c>
      <c r="O133" s="163"/>
    </row>
    <row r="134" spans="1:15" ht="33.75" hidden="1">
      <c r="A134" s="137"/>
      <c r="B134" s="141"/>
      <c r="C134" s="163"/>
      <c r="D134" s="16" t="s">
        <v>1</v>
      </c>
      <c r="E134" s="72">
        <f t="shared" ref="E134:E136" si="84">F134+G134+H134+M134+N134</f>
        <v>0</v>
      </c>
      <c r="F134" s="72">
        <f t="shared" ref="F134:H134" si="85">F139</f>
        <v>0</v>
      </c>
      <c r="G134" s="72">
        <f t="shared" si="85"/>
        <v>0</v>
      </c>
      <c r="H134" s="142">
        <f t="shared" si="85"/>
        <v>0</v>
      </c>
      <c r="I134" s="142"/>
      <c r="J134" s="142"/>
      <c r="K134" s="142"/>
      <c r="L134" s="142"/>
      <c r="M134" s="72">
        <f t="shared" ref="M134:N134" si="86">M139</f>
        <v>0</v>
      </c>
      <c r="N134" s="72">
        <f t="shared" si="86"/>
        <v>0</v>
      </c>
      <c r="O134" s="163"/>
    </row>
    <row r="135" spans="1:15" ht="33.75" hidden="1">
      <c r="A135" s="137"/>
      <c r="B135" s="141"/>
      <c r="C135" s="163"/>
      <c r="D135" s="16" t="s">
        <v>21</v>
      </c>
      <c r="E135" s="72">
        <f t="shared" si="84"/>
        <v>0</v>
      </c>
      <c r="F135" s="72">
        <f t="shared" ref="F135:H135" si="87">F140</f>
        <v>0</v>
      </c>
      <c r="G135" s="72">
        <f t="shared" si="87"/>
        <v>0</v>
      </c>
      <c r="H135" s="142">
        <f t="shared" si="87"/>
        <v>0</v>
      </c>
      <c r="I135" s="142"/>
      <c r="J135" s="142"/>
      <c r="K135" s="142"/>
      <c r="L135" s="142"/>
      <c r="M135" s="72">
        <f t="shared" ref="M135:N135" si="88">M140</f>
        <v>0</v>
      </c>
      <c r="N135" s="72">
        <f t="shared" si="88"/>
        <v>0</v>
      </c>
      <c r="O135" s="163"/>
    </row>
    <row r="136" spans="1:15" ht="22.5" hidden="1">
      <c r="A136" s="137"/>
      <c r="B136" s="141"/>
      <c r="C136" s="163"/>
      <c r="D136" s="16" t="s">
        <v>2</v>
      </c>
      <c r="E136" s="72">
        <f t="shared" si="84"/>
        <v>0</v>
      </c>
      <c r="F136" s="72">
        <f t="shared" ref="F136:H136" si="89">F141</f>
        <v>0</v>
      </c>
      <c r="G136" s="72">
        <f t="shared" si="89"/>
        <v>0</v>
      </c>
      <c r="H136" s="142">
        <f t="shared" si="89"/>
        <v>0</v>
      </c>
      <c r="I136" s="142"/>
      <c r="J136" s="142"/>
      <c r="K136" s="142"/>
      <c r="L136" s="142"/>
      <c r="M136" s="72">
        <f t="shared" ref="M136:N136" si="90">M141</f>
        <v>0</v>
      </c>
      <c r="N136" s="72">
        <f t="shared" si="90"/>
        <v>0</v>
      </c>
      <c r="O136" s="163"/>
    </row>
    <row r="137" spans="1:15" ht="15" hidden="1" customHeight="1">
      <c r="A137" s="137" t="s">
        <v>53</v>
      </c>
      <c r="B137" s="141" t="s">
        <v>166</v>
      </c>
      <c r="C137" s="163"/>
      <c r="D137" s="16" t="s">
        <v>20</v>
      </c>
      <c r="E137" s="72">
        <f>E138+E139+E140+E141</f>
        <v>0</v>
      </c>
      <c r="F137" s="72">
        <f t="shared" ref="F137:G137" si="91">F138+F139+F140+F141</f>
        <v>0</v>
      </c>
      <c r="G137" s="72">
        <f t="shared" si="91"/>
        <v>0</v>
      </c>
      <c r="H137" s="142">
        <f>H138+H139+H140+H141</f>
        <v>0</v>
      </c>
      <c r="I137" s="142"/>
      <c r="J137" s="142"/>
      <c r="K137" s="142"/>
      <c r="L137" s="142"/>
      <c r="M137" s="72">
        <f>M138+M139+M140+M141</f>
        <v>0</v>
      </c>
      <c r="N137" s="72">
        <f t="shared" ref="N137" si="92">N138+N139+N140+N141</f>
        <v>0</v>
      </c>
      <c r="O137" s="171" t="s">
        <v>419</v>
      </c>
    </row>
    <row r="138" spans="1:15" ht="33.75" hidden="1">
      <c r="A138" s="137"/>
      <c r="B138" s="141"/>
      <c r="C138" s="163"/>
      <c r="D138" s="16" t="s">
        <v>26</v>
      </c>
      <c r="E138" s="72">
        <f>F138+G138+H138+M138+N138</f>
        <v>0</v>
      </c>
      <c r="F138" s="72">
        <v>0</v>
      </c>
      <c r="G138" s="72">
        <v>0</v>
      </c>
      <c r="H138" s="142">
        <v>0</v>
      </c>
      <c r="I138" s="142"/>
      <c r="J138" s="142"/>
      <c r="K138" s="142"/>
      <c r="L138" s="142"/>
      <c r="M138" s="72">
        <v>0</v>
      </c>
      <c r="N138" s="72">
        <v>0</v>
      </c>
      <c r="O138" s="172"/>
    </row>
    <row r="139" spans="1:15" ht="33.75" hidden="1">
      <c r="A139" s="137"/>
      <c r="B139" s="141"/>
      <c r="C139" s="163"/>
      <c r="D139" s="16" t="s">
        <v>1</v>
      </c>
      <c r="E139" s="72">
        <f t="shared" ref="E139:E141" si="93">F139+G139+H139+M139+N139</f>
        <v>0</v>
      </c>
      <c r="F139" s="72">
        <v>0</v>
      </c>
      <c r="G139" s="72">
        <v>0</v>
      </c>
      <c r="H139" s="142">
        <v>0</v>
      </c>
      <c r="I139" s="142"/>
      <c r="J139" s="142"/>
      <c r="K139" s="142"/>
      <c r="L139" s="142"/>
      <c r="M139" s="72">
        <v>0</v>
      </c>
      <c r="N139" s="72">
        <v>0</v>
      </c>
      <c r="O139" s="172"/>
    </row>
    <row r="140" spans="1:15" ht="33.75" hidden="1">
      <c r="A140" s="137"/>
      <c r="B140" s="141"/>
      <c r="C140" s="163"/>
      <c r="D140" s="16" t="s">
        <v>21</v>
      </c>
      <c r="E140" s="72">
        <f t="shared" si="93"/>
        <v>0</v>
      </c>
      <c r="F140" s="72">
        <v>0</v>
      </c>
      <c r="G140" s="72">
        <v>0</v>
      </c>
      <c r="H140" s="142">
        <v>0</v>
      </c>
      <c r="I140" s="142"/>
      <c r="J140" s="142"/>
      <c r="K140" s="142"/>
      <c r="L140" s="142"/>
      <c r="M140" s="72">
        <v>0</v>
      </c>
      <c r="N140" s="72">
        <v>0</v>
      </c>
      <c r="O140" s="172"/>
    </row>
    <row r="141" spans="1:15" ht="22.5" hidden="1">
      <c r="A141" s="137"/>
      <c r="B141" s="141"/>
      <c r="C141" s="163"/>
      <c r="D141" s="16" t="s">
        <v>2</v>
      </c>
      <c r="E141" s="72">
        <f t="shared" si="93"/>
        <v>0</v>
      </c>
      <c r="F141" s="72">
        <v>0</v>
      </c>
      <c r="G141" s="72">
        <v>0</v>
      </c>
      <c r="H141" s="142">
        <v>0</v>
      </c>
      <c r="I141" s="142"/>
      <c r="J141" s="142"/>
      <c r="K141" s="142"/>
      <c r="L141" s="142"/>
      <c r="M141" s="72">
        <v>0</v>
      </c>
      <c r="N141" s="72">
        <v>0</v>
      </c>
      <c r="O141" s="172"/>
    </row>
    <row r="142" spans="1:15" ht="15" hidden="1" customHeight="1">
      <c r="A142" s="137"/>
      <c r="B142" s="139" t="s">
        <v>167</v>
      </c>
      <c r="C142" s="137"/>
      <c r="D142" s="137"/>
      <c r="E142" s="138" t="s">
        <v>63</v>
      </c>
      <c r="F142" s="138" t="s">
        <v>64</v>
      </c>
      <c r="G142" s="138" t="s">
        <v>212</v>
      </c>
      <c r="H142" s="138" t="s">
        <v>3</v>
      </c>
      <c r="I142" s="140" t="s">
        <v>163</v>
      </c>
      <c r="J142" s="140"/>
      <c r="K142" s="140"/>
      <c r="L142" s="140"/>
      <c r="M142" s="138" t="s">
        <v>65</v>
      </c>
      <c r="N142" s="138" t="s">
        <v>66</v>
      </c>
      <c r="O142" s="172"/>
    </row>
    <row r="143" spans="1:15" ht="22.5" hidden="1">
      <c r="A143" s="137"/>
      <c r="B143" s="139"/>
      <c r="C143" s="137"/>
      <c r="D143" s="137"/>
      <c r="E143" s="138"/>
      <c r="F143" s="138"/>
      <c r="G143" s="138"/>
      <c r="H143" s="138"/>
      <c r="I143" s="30" t="s">
        <v>159</v>
      </c>
      <c r="J143" s="30" t="s">
        <v>160</v>
      </c>
      <c r="K143" s="30" t="s">
        <v>161</v>
      </c>
      <c r="L143" s="30" t="s">
        <v>162</v>
      </c>
      <c r="M143" s="138"/>
      <c r="N143" s="138"/>
      <c r="O143" s="172"/>
    </row>
    <row r="144" spans="1:15" hidden="1">
      <c r="A144" s="137"/>
      <c r="B144" s="139"/>
      <c r="C144" s="137"/>
      <c r="D144" s="137"/>
      <c r="E144" s="15">
        <v>0</v>
      </c>
      <c r="F144" s="31">
        <v>0</v>
      </c>
      <c r="G144" s="15">
        <v>0</v>
      </c>
      <c r="H144" s="15">
        <v>0</v>
      </c>
      <c r="I144" s="15">
        <v>0</v>
      </c>
      <c r="J144" s="15">
        <v>0</v>
      </c>
      <c r="K144" s="15">
        <v>0</v>
      </c>
      <c r="L144" s="15">
        <v>0</v>
      </c>
      <c r="M144" s="15">
        <v>0</v>
      </c>
      <c r="N144" s="15">
        <v>0</v>
      </c>
      <c r="O144" s="173"/>
    </row>
    <row r="145" spans="1:15" hidden="1">
      <c r="A145" s="137" t="s">
        <v>54</v>
      </c>
      <c r="B145" s="141" t="s">
        <v>218</v>
      </c>
      <c r="C145" s="163"/>
      <c r="D145" s="16" t="s">
        <v>20</v>
      </c>
      <c r="E145" s="72">
        <f>E146+E147+E148+E149</f>
        <v>0</v>
      </c>
      <c r="F145" s="72">
        <f t="shared" ref="F145:G145" si="94">F146+F147+F148+F149</f>
        <v>0</v>
      </c>
      <c r="G145" s="72">
        <f t="shared" si="94"/>
        <v>0</v>
      </c>
      <c r="H145" s="142">
        <f>H146+H147+H148+H149</f>
        <v>0</v>
      </c>
      <c r="I145" s="142"/>
      <c r="J145" s="142"/>
      <c r="K145" s="142"/>
      <c r="L145" s="142"/>
      <c r="M145" s="72">
        <f>M146+M147+M148+M149</f>
        <v>0</v>
      </c>
      <c r="N145" s="72">
        <f t="shared" ref="N145" si="95">N146+N147+N148+N149</f>
        <v>0</v>
      </c>
      <c r="O145" s="163"/>
    </row>
    <row r="146" spans="1:15" ht="33.75" hidden="1">
      <c r="A146" s="137"/>
      <c r="B146" s="141"/>
      <c r="C146" s="163"/>
      <c r="D146" s="16" t="s">
        <v>26</v>
      </c>
      <c r="E146" s="72">
        <f>F146+G146+H146+M146+N146</f>
        <v>0</v>
      </c>
      <c r="F146" s="72">
        <f>F151</f>
        <v>0</v>
      </c>
      <c r="G146" s="72">
        <f>G151</f>
        <v>0</v>
      </c>
      <c r="H146" s="142">
        <f>H151</f>
        <v>0</v>
      </c>
      <c r="I146" s="142"/>
      <c r="J146" s="142"/>
      <c r="K146" s="142"/>
      <c r="L146" s="142"/>
      <c r="M146" s="72">
        <f>M151</f>
        <v>0</v>
      </c>
      <c r="N146" s="72">
        <f>N151</f>
        <v>0</v>
      </c>
      <c r="O146" s="163"/>
    </row>
    <row r="147" spans="1:15" ht="33.75" hidden="1">
      <c r="A147" s="137"/>
      <c r="B147" s="141"/>
      <c r="C147" s="163"/>
      <c r="D147" s="16" t="s">
        <v>1</v>
      </c>
      <c r="E147" s="72">
        <f t="shared" ref="E147:E149" si="96">F147+G147+H147+M147+N147</f>
        <v>0</v>
      </c>
      <c r="F147" s="72">
        <f t="shared" ref="F147:H147" si="97">F152</f>
        <v>0</v>
      </c>
      <c r="G147" s="72">
        <f t="shared" si="97"/>
        <v>0</v>
      </c>
      <c r="H147" s="142">
        <f t="shared" si="97"/>
        <v>0</v>
      </c>
      <c r="I147" s="142"/>
      <c r="J147" s="142"/>
      <c r="K147" s="142"/>
      <c r="L147" s="142"/>
      <c r="M147" s="72">
        <f t="shared" ref="M147:N147" si="98">M152</f>
        <v>0</v>
      </c>
      <c r="N147" s="72">
        <f t="shared" si="98"/>
        <v>0</v>
      </c>
      <c r="O147" s="163"/>
    </row>
    <row r="148" spans="1:15" ht="33.75" hidden="1">
      <c r="A148" s="137"/>
      <c r="B148" s="141"/>
      <c r="C148" s="163"/>
      <c r="D148" s="16" t="s">
        <v>21</v>
      </c>
      <c r="E148" s="72">
        <f t="shared" si="96"/>
        <v>0</v>
      </c>
      <c r="F148" s="72">
        <f t="shared" ref="F148:H149" si="99">F153</f>
        <v>0</v>
      </c>
      <c r="G148" s="72">
        <f t="shared" si="99"/>
        <v>0</v>
      </c>
      <c r="H148" s="142">
        <f t="shared" si="99"/>
        <v>0</v>
      </c>
      <c r="I148" s="142"/>
      <c r="J148" s="142"/>
      <c r="K148" s="142"/>
      <c r="L148" s="142"/>
      <c r="M148" s="72">
        <f t="shared" ref="M148:N148" si="100">M153</f>
        <v>0</v>
      </c>
      <c r="N148" s="72">
        <f t="shared" si="100"/>
        <v>0</v>
      </c>
      <c r="O148" s="163"/>
    </row>
    <row r="149" spans="1:15" ht="22.5" hidden="1">
      <c r="A149" s="137"/>
      <c r="B149" s="141"/>
      <c r="C149" s="163"/>
      <c r="D149" s="16" t="s">
        <v>2</v>
      </c>
      <c r="E149" s="72">
        <f t="shared" si="96"/>
        <v>0</v>
      </c>
      <c r="F149" s="72">
        <f t="shared" ref="F149:G149" si="101">F154</f>
        <v>0</v>
      </c>
      <c r="G149" s="72">
        <f t="shared" si="101"/>
        <v>0</v>
      </c>
      <c r="H149" s="142">
        <f t="shared" si="99"/>
        <v>0</v>
      </c>
      <c r="I149" s="142"/>
      <c r="J149" s="142"/>
      <c r="K149" s="142"/>
      <c r="L149" s="142"/>
      <c r="M149" s="72">
        <f t="shared" ref="M149:N149" si="102">M154</f>
        <v>0</v>
      </c>
      <c r="N149" s="72">
        <f t="shared" si="102"/>
        <v>0</v>
      </c>
      <c r="O149" s="163"/>
    </row>
    <row r="150" spans="1:15" ht="15" hidden="1" customHeight="1">
      <c r="A150" s="137" t="s">
        <v>55</v>
      </c>
      <c r="B150" s="141" t="s">
        <v>73</v>
      </c>
      <c r="C150" s="163"/>
      <c r="D150" s="16" t="s">
        <v>20</v>
      </c>
      <c r="E150" s="72">
        <f>E151+E152+E153+E154</f>
        <v>0</v>
      </c>
      <c r="F150" s="72">
        <f t="shared" ref="F150:G150" si="103">F151+F152+F153+F154</f>
        <v>0</v>
      </c>
      <c r="G150" s="72">
        <f t="shared" si="103"/>
        <v>0</v>
      </c>
      <c r="H150" s="142">
        <f>H151+H152+H153+H154</f>
        <v>0</v>
      </c>
      <c r="I150" s="142"/>
      <c r="J150" s="142"/>
      <c r="K150" s="142"/>
      <c r="L150" s="142"/>
      <c r="M150" s="72">
        <f>M151+M152+M153+M154</f>
        <v>0</v>
      </c>
      <c r="N150" s="72">
        <f t="shared" ref="N150" si="104">N151+N152+N153+N154</f>
        <v>0</v>
      </c>
      <c r="O150" s="163"/>
    </row>
    <row r="151" spans="1:15" ht="33.75" hidden="1">
      <c r="A151" s="137"/>
      <c r="B151" s="141"/>
      <c r="C151" s="163"/>
      <c r="D151" s="16" t="s">
        <v>26</v>
      </c>
      <c r="E151" s="72">
        <f>F151+G151+H151+M151+N151</f>
        <v>0</v>
      </c>
      <c r="F151" s="72">
        <v>0</v>
      </c>
      <c r="G151" s="72">
        <v>0</v>
      </c>
      <c r="H151" s="142">
        <v>0</v>
      </c>
      <c r="I151" s="142"/>
      <c r="J151" s="142"/>
      <c r="K151" s="142"/>
      <c r="L151" s="142"/>
      <c r="M151" s="72">
        <v>0</v>
      </c>
      <c r="N151" s="72">
        <v>0</v>
      </c>
      <c r="O151" s="163"/>
    </row>
    <row r="152" spans="1:15" ht="33.75" hidden="1">
      <c r="A152" s="137"/>
      <c r="B152" s="141"/>
      <c r="C152" s="163"/>
      <c r="D152" s="16" t="s">
        <v>1</v>
      </c>
      <c r="E152" s="72">
        <f t="shared" ref="E152:E154" si="105">F152+G152+H152+M152+N152</f>
        <v>0</v>
      </c>
      <c r="F152" s="72">
        <v>0</v>
      </c>
      <c r="G152" s="72">
        <v>0</v>
      </c>
      <c r="H152" s="142">
        <v>0</v>
      </c>
      <c r="I152" s="142"/>
      <c r="J152" s="142"/>
      <c r="K152" s="142"/>
      <c r="L152" s="142"/>
      <c r="M152" s="72">
        <v>0</v>
      </c>
      <c r="N152" s="72">
        <v>0</v>
      </c>
      <c r="O152" s="163"/>
    </row>
    <row r="153" spans="1:15" ht="33.75" hidden="1">
      <c r="A153" s="137"/>
      <c r="B153" s="141"/>
      <c r="C153" s="163"/>
      <c r="D153" s="16" t="s">
        <v>21</v>
      </c>
      <c r="E153" s="72">
        <f t="shared" si="105"/>
        <v>0</v>
      </c>
      <c r="F153" s="72">
        <v>0</v>
      </c>
      <c r="G153" s="72">
        <v>0</v>
      </c>
      <c r="H153" s="142">
        <v>0</v>
      </c>
      <c r="I153" s="142"/>
      <c r="J153" s="142"/>
      <c r="K153" s="142"/>
      <c r="L153" s="142"/>
      <c r="M153" s="72">
        <v>0</v>
      </c>
      <c r="N153" s="72">
        <v>0</v>
      </c>
      <c r="O153" s="163"/>
    </row>
    <row r="154" spans="1:15" ht="22.5" hidden="1">
      <c r="A154" s="137"/>
      <c r="B154" s="141"/>
      <c r="C154" s="163"/>
      <c r="D154" s="16" t="s">
        <v>2</v>
      </c>
      <c r="E154" s="72">
        <f t="shared" si="105"/>
        <v>0</v>
      </c>
      <c r="F154" s="72">
        <v>0</v>
      </c>
      <c r="G154" s="72">
        <v>0</v>
      </c>
      <c r="H154" s="142">
        <v>0</v>
      </c>
      <c r="I154" s="142"/>
      <c r="J154" s="142"/>
      <c r="K154" s="142"/>
      <c r="L154" s="142"/>
      <c r="M154" s="72">
        <v>0</v>
      </c>
      <c r="N154" s="72">
        <v>0</v>
      </c>
      <c r="O154" s="163"/>
    </row>
    <row r="155" spans="1:15" ht="15" hidden="1" customHeight="1">
      <c r="A155" s="137"/>
      <c r="B155" s="139" t="s">
        <v>130</v>
      </c>
      <c r="C155" s="137"/>
      <c r="D155" s="137"/>
      <c r="E155" s="138" t="s">
        <v>63</v>
      </c>
      <c r="F155" s="138" t="s">
        <v>64</v>
      </c>
      <c r="G155" s="138" t="s">
        <v>212</v>
      </c>
      <c r="H155" s="138" t="s">
        <v>3</v>
      </c>
      <c r="I155" s="140" t="s">
        <v>163</v>
      </c>
      <c r="J155" s="140"/>
      <c r="K155" s="140"/>
      <c r="L155" s="140"/>
      <c r="M155" s="138" t="s">
        <v>65</v>
      </c>
      <c r="N155" s="138" t="s">
        <v>66</v>
      </c>
      <c r="O155" s="16"/>
    </row>
    <row r="156" spans="1:15" ht="22.5" hidden="1">
      <c r="A156" s="137"/>
      <c r="B156" s="139"/>
      <c r="C156" s="137"/>
      <c r="D156" s="137"/>
      <c r="E156" s="138"/>
      <c r="F156" s="138"/>
      <c r="G156" s="138"/>
      <c r="H156" s="138"/>
      <c r="I156" s="30" t="s">
        <v>159</v>
      </c>
      <c r="J156" s="30" t="s">
        <v>160</v>
      </c>
      <c r="K156" s="30" t="s">
        <v>161</v>
      </c>
      <c r="L156" s="30" t="s">
        <v>162</v>
      </c>
      <c r="M156" s="138"/>
      <c r="N156" s="138"/>
      <c r="O156" s="16"/>
    </row>
    <row r="157" spans="1:15" hidden="1">
      <c r="A157" s="137"/>
      <c r="B157" s="139"/>
      <c r="C157" s="137"/>
      <c r="D157" s="137"/>
      <c r="E157" s="15">
        <v>0</v>
      </c>
      <c r="F157" s="31">
        <v>0</v>
      </c>
      <c r="G157" s="15">
        <v>0</v>
      </c>
      <c r="H157" s="15">
        <v>0</v>
      </c>
      <c r="I157" s="15">
        <v>0</v>
      </c>
      <c r="J157" s="15">
        <v>0</v>
      </c>
      <c r="K157" s="15">
        <v>0</v>
      </c>
      <c r="L157" s="15">
        <v>0</v>
      </c>
      <c r="M157" s="15">
        <v>0</v>
      </c>
      <c r="N157" s="15">
        <v>0</v>
      </c>
      <c r="O157" s="16"/>
    </row>
    <row r="158" spans="1:15" ht="15" customHeight="1">
      <c r="A158" s="137" t="s">
        <v>433</v>
      </c>
      <c r="B158" s="141" t="s">
        <v>416</v>
      </c>
      <c r="C158" s="140"/>
      <c r="D158" s="16" t="s">
        <v>20</v>
      </c>
      <c r="E158" s="72">
        <f>E159+E160+E161+E162</f>
        <v>662.66100000000006</v>
      </c>
      <c r="F158" s="72">
        <f t="shared" ref="F158:G158" si="106">F159+F160+F161+F162</f>
        <v>662.66100000000006</v>
      </c>
      <c r="G158" s="72">
        <f t="shared" si="106"/>
        <v>0</v>
      </c>
      <c r="H158" s="142">
        <f>H159+H160+H161+H162</f>
        <v>0</v>
      </c>
      <c r="I158" s="142"/>
      <c r="J158" s="142"/>
      <c r="K158" s="142"/>
      <c r="L158" s="142"/>
      <c r="M158" s="72">
        <f>M159+M160+M161+M162</f>
        <v>0</v>
      </c>
      <c r="N158" s="72">
        <f t="shared" ref="N158" si="107">N159+N160+N161+N162</f>
        <v>0</v>
      </c>
      <c r="O158" s="163"/>
    </row>
    <row r="159" spans="1:15" ht="33.75">
      <c r="A159" s="137"/>
      <c r="B159" s="141"/>
      <c r="C159" s="140"/>
      <c r="D159" s="16" t="s">
        <v>26</v>
      </c>
      <c r="E159" s="72">
        <f>F159+G159+H159+M159+N159</f>
        <v>163.62</v>
      </c>
      <c r="F159" s="72">
        <f>F164</f>
        <v>163.62</v>
      </c>
      <c r="G159" s="72">
        <f>G164</f>
        <v>0</v>
      </c>
      <c r="H159" s="142">
        <f>H164</f>
        <v>0</v>
      </c>
      <c r="I159" s="142"/>
      <c r="J159" s="142"/>
      <c r="K159" s="142"/>
      <c r="L159" s="142"/>
      <c r="M159" s="72">
        <f>M164</f>
        <v>0</v>
      </c>
      <c r="N159" s="72">
        <f>N164</f>
        <v>0</v>
      </c>
      <c r="O159" s="163"/>
    </row>
    <row r="160" spans="1:15" ht="33.75">
      <c r="A160" s="137"/>
      <c r="B160" s="141"/>
      <c r="C160" s="140"/>
      <c r="D160" s="16" t="s">
        <v>1</v>
      </c>
      <c r="E160" s="72">
        <f t="shared" ref="E160:E162" si="108">F160+G160+H160+M160+N160</f>
        <v>490.86</v>
      </c>
      <c r="F160" s="72">
        <f t="shared" ref="F160:H160" si="109">F165</f>
        <v>490.86</v>
      </c>
      <c r="G160" s="72">
        <f t="shared" si="109"/>
        <v>0</v>
      </c>
      <c r="H160" s="142">
        <f t="shared" si="109"/>
        <v>0</v>
      </c>
      <c r="I160" s="142"/>
      <c r="J160" s="142"/>
      <c r="K160" s="142"/>
      <c r="L160" s="142"/>
      <c r="M160" s="72">
        <f t="shared" ref="M160:N160" si="110">M165</f>
        <v>0</v>
      </c>
      <c r="N160" s="72">
        <f t="shared" si="110"/>
        <v>0</v>
      </c>
      <c r="O160" s="163"/>
    </row>
    <row r="161" spans="1:15" ht="33.75">
      <c r="A161" s="137"/>
      <c r="B161" s="141"/>
      <c r="C161" s="140"/>
      <c r="D161" s="16" t="s">
        <v>21</v>
      </c>
      <c r="E161" s="72">
        <f t="shared" si="108"/>
        <v>8.1809999999999992</v>
      </c>
      <c r="F161" s="72">
        <f t="shared" ref="F161:H161" si="111">F166</f>
        <v>8.1809999999999992</v>
      </c>
      <c r="G161" s="72">
        <f t="shared" si="111"/>
        <v>0</v>
      </c>
      <c r="H161" s="142">
        <f t="shared" si="111"/>
        <v>0</v>
      </c>
      <c r="I161" s="142"/>
      <c r="J161" s="142"/>
      <c r="K161" s="142"/>
      <c r="L161" s="142"/>
      <c r="M161" s="72">
        <f t="shared" ref="M161:N161" si="112">M166</f>
        <v>0</v>
      </c>
      <c r="N161" s="72">
        <f t="shared" si="112"/>
        <v>0</v>
      </c>
      <c r="O161" s="163"/>
    </row>
    <row r="162" spans="1:15" ht="22.5">
      <c r="A162" s="137"/>
      <c r="B162" s="141"/>
      <c r="C162" s="140"/>
      <c r="D162" s="16" t="s">
        <v>2</v>
      </c>
      <c r="E162" s="72">
        <f t="shared" si="108"/>
        <v>0</v>
      </c>
      <c r="F162" s="72">
        <f t="shared" ref="F162:H162" si="113">F167</f>
        <v>0</v>
      </c>
      <c r="G162" s="72">
        <f t="shared" si="113"/>
        <v>0</v>
      </c>
      <c r="H162" s="142">
        <f t="shared" si="113"/>
        <v>0</v>
      </c>
      <c r="I162" s="142"/>
      <c r="J162" s="142"/>
      <c r="K162" s="142"/>
      <c r="L162" s="142"/>
      <c r="M162" s="72">
        <f t="shared" ref="M162:N162" si="114">M167</f>
        <v>0</v>
      </c>
      <c r="N162" s="72">
        <f t="shared" si="114"/>
        <v>0</v>
      </c>
      <c r="O162" s="163"/>
    </row>
    <row r="163" spans="1:15" ht="15" customHeight="1">
      <c r="A163" s="137" t="s">
        <v>539</v>
      </c>
      <c r="B163" s="141" t="s">
        <v>183</v>
      </c>
      <c r="C163" s="140"/>
      <c r="D163" s="16" t="s">
        <v>20</v>
      </c>
      <c r="E163" s="72">
        <f>E164+E165+E166+E167</f>
        <v>662.66100000000006</v>
      </c>
      <c r="F163" s="72">
        <f t="shared" ref="F163:G163" si="115">F164+F165+F166+F167</f>
        <v>662.66100000000006</v>
      </c>
      <c r="G163" s="72">
        <f t="shared" si="115"/>
        <v>0</v>
      </c>
      <c r="H163" s="142">
        <f>H164+H165+H166+H167</f>
        <v>0</v>
      </c>
      <c r="I163" s="142"/>
      <c r="J163" s="142"/>
      <c r="K163" s="142"/>
      <c r="L163" s="142"/>
      <c r="M163" s="72">
        <f>M164+M165+M166+M167</f>
        <v>0</v>
      </c>
      <c r="N163" s="72">
        <f t="shared" ref="N163" si="116">N164+N165+N166+N167</f>
        <v>0</v>
      </c>
      <c r="O163" s="171" t="s">
        <v>419</v>
      </c>
    </row>
    <row r="164" spans="1:15" ht="33.75">
      <c r="A164" s="137"/>
      <c r="B164" s="141"/>
      <c r="C164" s="140"/>
      <c r="D164" s="16" t="s">
        <v>26</v>
      </c>
      <c r="E164" s="72">
        <f>F164+G164+H164+M164+N164</f>
        <v>163.62</v>
      </c>
      <c r="F164" s="78">
        <v>163.62</v>
      </c>
      <c r="G164" s="72">
        <v>0</v>
      </c>
      <c r="H164" s="142">
        <v>0</v>
      </c>
      <c r="I164" s="142"/>
      <c r="J164" s="142"/>
      <c r="K164" s="142"/>
      <c r="L164" s="142"/>
      <c r="M164" s="72">
        <v>0</v>
      </c>
      <c r="N164" s="72">
        <v>0</v>
      </c>
      <c r="O164" s="172"/>
    </row>
    <row r="165" spans="1:15" ht="33.75">
      <c r="A165" s="137"/>
      <c r="B165" s="141"/>
      <c r="C165" s="140"/>
      <c r="D165" s="16" t="s">
        <v>1</v>
      </c>
      <c r="E165" s="72">
        <f t="shared" ref="E165:E167" si="117">F165+G165+H165+M165+N165</f>
        <v>490.86</v>
      </c>
      <c r="F165" s="78">
        <v>490.86</v>
      </c>
      <c r="G165" s="72">
        <v>0</v>
      </c>
      <c r="H165" s="142">
        <v>0</v>
      </c>
      <c r="I165" s="142"/>
      <c r="J165" s="142"/>
      <c r="K165" s="142"/>
      <c r="L165" s="142"/>
      <c r="M165" s="72">
        <v>0</v>
      </c>
      <c r="N165" s="72">
        <v>0</v>
      </c>
      <c r="O165" s="172"/>
    </row>
    <row r="166" spans="1:15" ht="33.75">
      <c r="A166" s="137"/>
      <c r="B166" s="141"/>
      <c r="C166" s="140"/>
      <c r="D166" s="16" t="s">
        <v>21</v>
      </c>
      <c r="E166" s="72">
        <f t="shared" si="117"/>
        <v>8.1809999999999992</v>
      </c>
      <c r="F166" s="78">
        <v>8.1809999999999992</v>
      </c>
      <c r="G166" s="72">
        <v>0</v>
      </c>
      <c r="H166" s="142">
        <v>0</v>
      </c>
      <c r="I166" s="142"/>
      <c r="J166" s="142"/>
      <c r="K166" s="142"/>
      <c r="L166" s="142"/>
      <c r="M166" s="72">
        <v>0</v>
      </c>
      <c r="N166" s="72">
        <v>0</v>
      </c>
      <c r="O166" s="172"/>
    </row>
    <row r="167" spans="1:15" ht="22.5">
      <c r="A167" s="137"/>
      <c r="B167" s="141"/>
      <c r="C167" s="140"/>
      <c r="D167" s="16" t="s">
        <v>2</v>
      </c>
      <c r="E167" s="72">
        <f t="shared" si="117"/>
        <v>0</v>
      </c>
      <c r="F167" s="72">
        <v>0</v>
      </c>
      <c r="G167" s="72">
        <v>0</v>
      </c>
      <c r="H167" s="142">
        <v>0</v>
      </c>
      <c r="I167" s="142"/>
      <c r="J167" s="142"/>
      <c r="K167" s="142"/>
      <c r="L167" s="142"/>
      <c r="M167" s="72">
        <v>0</v>
      </c>
      <c r="N167" s="72">
        <v>0</v>
      </c>
      <c r="O167" s="172"/>
    </row>
    <row r="168" spans="1:15" ht="15" customHeight="1">
      <c r="A168" s="137"/>
      <c r="B168" s="139" t="s">
        <v>165</v>
      </c>
      <c r="C168" s="137"/>
      <c r="D168" s="137"/>
      <c r="E168" s="138" t="s">
        <v>63</v>
      </c>
      <c r="F168" s="138" t="s">
        <v>64</v>
      </c>
      <c r="G168" s="138" t="s">
        <v>212</v>
      </c>
      <c r="H168" s="138" t="s">
        <v>3</v>
      </c>
      <c r="I168" s="140" t="s">
        <v>163</v>
      </c>
      <c r="J168" s="140"/>
      <c r="K168" s="140"/>
      <c r="L168" s="140"/>
      <c r="M168" s="138" t="s">
        <v>65</v>
      </c>
      <c r="N168" s="138" t="s">
        <v>66</v>
      </c>
      <c r="O168" s="172"/>
    </row>
    <row r="169" spans="1:15" ht="22.5">
      <c r="A169" s="137"/>
      <c r="B169" s="139"/>
      <c r="C169" s="137"/>
      <c r="D169" s="137"/>
      <c r="E169" s="138"/>
      <c r="F169" s="138"/>
      <c r="G169" s="138"/>
      <c r="H169" s="138"/>
      <c r="I169" s="30" t="s">
        <v>159</v>
      </c>
      <c r="J169" s="30" t="s">
        <v>160</v>
      </c>
      <c r="K169" s="30" t="s">
        <v>161</v>
      </c>
      <c r="L169" s="30" t="s">
        <v>162</v>
      </c>
      <c r="M169" s="138"/>
      <c r="N169" s="138"/>
      <c r="O169" s="172"/>
    </row>
    <row r="170" spans="1:15" ht="30" customHeight="1">
      <c r="A170" s="137"/>
      <c r="B170" s="139"/>
      <c r="C170" s="137"/>
      <c r="D170" s="137"/>
      <c r="E170" s="15">
        <v>12</v>
      </c>
      <c r="F170" s="31">
        <v>12</v>
      </c>
      <c r="G170" s="15">
        <v>12</v>
      </c>
      <c r="H170" s="15" t="s">
        <v>428</v>
      </c>
      <c r="I170" s="110" t="s">
        <v>428</v>
      </c>
      <c r="J170" s="110" t="s">
        <v>428</v>
      </c>
      <c r="K170" s="110" t="s">
        <v>428</v>
      </c>
      <c r="L170" s="110" t="s">
        <v>428</v>
      </c>
      <c r="M170" s="110" t="s">
        <v>428</v>
      </c>
      <c r="N170" s="110" t="s">
        <v>428</v>
      </c>
      <c r="O170" s="173"/>
    </row>
    <row r="171" spans="1:15" hidden="1">
      <c r="A171" s="137" t="s">
        <v>106</v>
      </c>
      <c r="B171" s="141" t="s">
        <v>213</v>
      </c>
      <c r="C171" s="140"/>
      <c r="D171" s="16" t="s">
        <v>20</v>
      </c>
      <c r="E171" s="72">
        <f>E172+E173+E174+E175</f>
        <v>0</v>
      </c>
      <c r="F171" s="72">
        <f t="shared" ref="F171:G171" si="118">F172+F173+F174+F175</f>
        <v>0</v>
      </c>
      <c r="G171" s="72">
        <f t="shared" si="118"/>
        <v>0</v>
      </c>
      <c r="H171" s="142">
        <f>H172+H173+H174+H175</f>
        <v>0</v>
      </c>
      <c r="I171" s="142"/>
      <c r="J171" s="142"/>
      <c r="K171" s="142"/>
      <c r="L171" s="142"/>
      <c r="M171" s="72">
        <f>M172+M173+M174+M175</f>
        <v>0</v>
      </c>
      <c r="N171" s="72">
        <f t="shared" ref="N171" si="119">N172+N173+N174+N175</f>
        <v>0</v>
      </c>
      <c r="O171" s="163"/>
    </row>
    <row r="172" spans="1:15" ht="33.75" hidden="1">
      <c r="A172" s="137"/>
      <c r="B172" s="141"/>
      <c r="C172" s="140"/>
      <c r="D172" s="16" t="s">
        <v>26</v>
      </c>
      <c r="E172" s="72">
        <f>F172+G172+H172+M172+N172</f>
        <v>0</v>
      </c>
      <c r="F172" s="72">
        <f>F177</f>
        <v>0</v>
      </c>
      <c r="G172" s="72">
        <f>G177</f>
        <v>0</v>
      </c>
      <c r="H172" s="142">
        <f>H177</f>
        <v>0</v>
      </c>
      <c r="I172" s="142"/>
      <c r="J172" s="142"/>
      <c r="K172" s="142"/>
      <c r="L172" s="142"/>
      <c r="M172" s="72">
        <f>M177</f>
        <v>0</v>
      </c>
      <c r="N172" s="72">
        <f>N177</f>
        <v>0</v>
      </c>
      <c r="O172" s="163"/>
    </row>
    <row r="173" spans="1:15" ht="33.75" hidden="1">
      <c r="A173" s="137"/>
      <c r="B173" s="141"/>
      <c r="C173" s="140"/>
      <c r="D173" s="16" t="s">
        <v>1</v>
      </c>
      <c r="E173" s="72">
        <f t="shared" ref="E173:E175" si="120">F173+G173+H173+M173+N173</f>
        <v>0</v>
      </c>
      <c r="F173" s="72">
        <f t="shared" ref="F173:H173" si="121">F178</f>
        <v>0</v>
      </c>
      <c r="G173" s="72">
        <f t="shared" si="121"/>
        <v>0</v>
      </c>
      <c r="H173" s="142">
        <f t="shared" si="121"/>
        <v>0</v>
      </c>
      <c r="I173" s="142"/>
      <c r="J173" s="142"/>
      <c r="K173" s="142"/>
      <c r="L173" s="142"/>
      <c r="M173" s="72">
        <f t="shared" ref="M173:N173" si="122">M178</f>
        <v>0</v>
      </c>
      <c r="N173" s="72">
        <f t="shared" si="122"/>
        <v>0</v>
      </c>
      <c r="O173" s="163"/>
    </row>
    <row r="174" spans="1:15" ht="33.75" hidden="1">
      <c r="A174" s="137"/>
      <c r="B174" s="141"/>
      <c r="C174" s="140"/>
      <c r="D174" s="16" t="s">
        <v>21</v>
      </c>
      <c r="E174" s="72">
        <f t="shared" si="120"/>
        <v>0</v>
      </c>
      <c r="F174" s="72">
        <f t="shared" ref="F174:H174" si="123">F179</f>
        <v>0</v>
      </c>
      <c r="G174" s="72">
        <f t="shared" si="123"/>
        <v>0</v>
      </c>
      <c r="H174" s="142">
        <f t="shared" si="123"/>
        <v>0</v>
      </c>
      <c r="I174" s="142"/>
      <c r="J174" s="142"/>
      <c r="K174" s="142"/>
      <c r="L174" s="142"/>
      <c r="M174" s="72">
        <f t="shared" ref="M174:N174" si="124">M179</f>
        <v>0</v>
      </c>
      <c r="N174" s="72">
        <f t="shared" si="124"/>
        <v>0</v>
      </c>
      <c r="O174" s="163"/>
    </row>
    <row r="175" spans="1:15" ht="22.5" hidden="1">
      <c r="A175" s="137"/>
      <c r="B175" s="141"/>
      <c r="C175" s="140"/>
      <c r="D175" s="16" t="s">
        <v>2</v>
      </c>
      <c r="E175" s="72">
        <f t="shared" si="120"/>
        <v>0</v>
      </c>
      <c r="F175" s="72">
        <f t="shared" ref="F175:H175" si="125">F180</f>
        <v>0</v>
      </c>
      <c r="G175" s="72">
        <f t="shared" si="125"/>
        <v>0</v>
      </c>
      <c r="H175" s="142">
        <f t="shared" si="125"/>
        <v>0</v>
      </c>
      <c r="I175" s="142"/>
      <c r="J175" s="142"/>
      <c r="K175" s="142"/>
      <c r="L175" s="142"/>
      <c r="M175" s="72">
        <f t="shared" ref="M175:N175" si="126">M180</f>
        <v>0</v>
      </c>
      <c r="N175" s="72">
        <f t="shared" si="126"/>
        <v>0</v>
      </c>
      <c r="O175" s="163"/>
    </row>
    <row r="176" spans="1:15" hidden="1">
      <c r="A176" s="137" t="s">
        <v>57</v>
      </c>
      <c r="B176" s="141" t="s">
        <v>68</v>
      </c>
      <c r="C176" s="140"/>
      <c r="D176" s="16" t="s">
        <v>20</v>
      </c>
      <c r="E176" s="72">
        <f>E177+E178+E179+E180</f>
        <v>0</v>
      </c>
      <c r="F176" s="72">
        <f t="shared" ref="F176:G176" si="127">F177+F178+F179+F180</f>
        <v>0</v>
      </c>
      <c r="G176" s="72">
        <f t="shared" si="127"/>
        <v>0</v>
      </c>
      <c r="H176" s="142">
        <f>H177+H178+H179+H180</f>
        <v>0</v>
      </c>
      <c r="I176" s="142"/>
      <c r="J176" s="142"/>
      <c r="K176" s="142"/>
      <c r="L176" s="142"/>
      <c r="M176" s="72">
        <f>M177+M178+M179+M180</f>
        <v>0</v>
      </c>
      <c r="N176" s="72">
        <f t="shared" ref="N176" si="128">N177+N178+N179+N180</f>
        <v>0</v>
      </c>
      <c r="O176" s="205"/>
    </row>
    <row r="177" spans="1:15" ht="33.75" hidden="1">
      <c r="A177" s="137"/>
      <c r="B177" s="141"/>
      <c r="C177" s="140"/>
      <c r="D177" s="16" t="s">
        <v>26</v>
      </c>
      <c r="E177" s="72">
        <f>F177+G177+H177+M177+N177</f>
        <v>0</v>
      </c>
      <c r="F177" s="72">
        <v>0</v>
      </c>
      <c r="G177" s="72">
        <v>0</v>
      </c>
      <c r="H177" s="142">
        <v>0</v>
      </c>
      <c r="I177" s="142"/>
      <c r="J177" s="142"/>
      <c r="K177" s="142"/>
      <c r="L177" s="142"/>
      <c r="M177" s="72">
        <v>0</v>
      </c>
      <c r="N177" s="72">
        <v>0</v>
      </c>
      <c r="O177" s="206"/>
    </row>
    <row r="178" spans="1:15" ht="33.75" hidden="1">
      <c r="A178" s="137"/>
      <c r="B178" s="141"/>
      <c r="C178" s="140"/>
      <c r="D178" s="16" t="s">
        <v>1</v>
      </c>
      <c r="E178" s="72">
        <f t="shared" ref="E178:E180" si="129">F178+G178+H178+M178+N178</f>
        <v>0</v>
      </c>
      <c r="F178" s="72">
        <v>0</v>
      </c>
      <c r="G178" s="72">
        <v>0</v>
      </c>
      <c r="H178" s="142">
        <v>0</v>
      </c>
      <c r="I178" s="142"/>
      <c r="J178" s="142"/>
      <c r="K178" s="142"/>
      <c r="L178" s="142"/>
      <c r="M178" s="72">
        <v>0</v>
      </c>
      <c r="N178" s="72">
        <v>0</v>
      </c>
      <c r="O178" s="206"/>
    </row>
    <row r="179" spans="1:15" ht="33.75" hidden="1">
      <c r="A179" s="137"/>
      <c r="B179" s="141"/>
      <c r="C179" s="140"/>
      <c r="D179" s="16" t="s">
        <v>21</v>
      </c>
      <c r="E179" s="72">
        <f t="shared" si="129"/>
        <v>0</v>
      </c>
      <c r="F179" s="72">
        <v>0</v>
      </c>
      <c r="G179" s="72">
        <v>0</v>
      </c>
      <c r="H179" s="142">
        <v>0</v>
      </c>
      <c r="I179" s="142"/>
      <c r="J179" s="142"/>
      <c r="K179" s="142"/>
      <c r="L179" s="142"/>
      <c r="M179" s="72">
        <v>0</v>
      </c>
      <c r="N179" s="72">
        <v>0</v>
      </c>
      <c r="O179" s="206"/>
    </row>
    <row r="180" spans="1:15" ht="22.5" hidden="1">
      <c r="A180" s="137"/>
      <c r="B180" s="141"/>
      <c r="C180" s="140"/>
      <c r="D180" s="16" t="s">
        <v>2</v>
      </c>
      <c r="E180" s="72">
        <f t="shared" si="129"/>
        <v>0</v>
      </c>
      <c r="F180" s="72">
        <v>0</v>
      </c>
      <c r="G180" s="72">
        <v>0</v>
      </c>
      <c r="H180" s="142">
        <v>0</v>
      </c>
      <c r="I180" s="142"/>
      <c r="J180" s="142"/>
      <c r="K180" s="142"/>
      <c r="L180" s="142"/>
      <c r="M180" s="72">
        <v>0</v>
      </c>
      <c r="N180" s="72">
        <v>0</v>
      </c>
      <c r="O180" s="206"/>
    </row>
    <row r="181" spans="1:15" ht="15" hidden="1" customHeight="1">
      <c r="A181" s="137"/>
      <c r="B181" s="139" t="s">
        <v>131</v>
      </c>
      <c r="C181" s="137"/>
      <c r="D181" s="137"/>
      <c r="E181" s="138" t="s">
        <v>63</v>
      </c>
      <c r="F181" s="138" t="s">
        <v>64</v>
      </c>
      <c r="G181" s="138" t="s">
        <v>212</v>
      </c>
      <c r="H181" s="138" t="s">
        <v>3</v>
      </c>
      <c r="I181" s="140" t="s">
        <v>163</v>
      </c>
      <c r="J181" s="140"/>
      <c r="K181" s="140"/>
      <c r="L181" s="140"/>
      <c r="M181" s="138" t="s">
        <v>65</v>
      </c>
      <c r="N181" s="138" t="s">
        <v>66</v>
      </c>
      <c r="O181" s="206"/>
    </row>
    <row r="182" spans="1:15" ht="22.5" hidden="1">
      <c r="A182" s="137"/>
      <c r="B182" s="139"/>
      <c r="C182" s="137"/>
      <c r="D182" s="137"/>
      <c r="E182" s="138"/>
      <c r="F182" s="138"/>
      <c r="G182" s="138"/>
      <c r="H182" s="138"/>
      <c r="I182" s="30" t="s">
        <v>159</v>
      </c>
      <c r="J182" s="30" t="s">
        <v>160</v>
      </c>
      <c r="K182" s="30" t="s">
        <v>161</v>
      </c>
      <c r="L182" s="30" t="s">
        <v>162</v>
      </c>
      <c r="M182" s="138"/>
      <c r="N182" s="138"/>
      <c r="O182" s="206"/>
    </row>
    <row r="183" spans="1:15" hidden="1">
      <c r="A183" s="137"/>
      <c r="B183" s="139"/>
      <c r="C183" s="137"/>
      <c r="D183" s="137"/>
      <c r="E183" s="15">
        <v>0</v>
      </c>
      <c r="F183" s="31">
        <v>0</v>
      </c>
      <c r="G183" s="15">
        <v>0</v>
      </c>
      <c r="H183" s="15">
        <v>0</v>
      </c>
      <c r="I183" s="15">
        <v>0</v>
      </c>
      <c r="J183" s="15">
        <v>0</v>
      </c>
      <c r="K183" s="15">
        <v>0</v>
      </c>
      <c r="L183" s="15">
        <v>0</v>
      </c>
      <c r="M183" s="15">
        <v>0</v>
      </c>
      <c r="N183" s="15">
        <v>0</v>
      </c>
      <c r="O183" s="207"/>
    </row>
    <row r="184" spans="1:15" hidden="1">
      <c r="A184" s="137" t="s">
        <v>107</v>
      </c>
      <c r="B184" s="141" t="s">
        <v>76</v>
      </c>
      <c r="C184" s="140"/>
      <c r="D184" s="16" t="s">
        <v>20</v>
      </c>
      <c r="E184" s="140" t="s">
        <v>69</v>
      </c>
      <c r="F184" s="140"/>
      <c r="G184" s="140"/>
      <c r="H184" s="140"/>
      <c r="I184" s="140"/>
      <c r="J184" s="140"/>
      <c r="K184" s="140"/>
      <c r="L184" s="140"/>
      <c r="M184" s="140"/>
      <c r="N184" s="140"/>
      <c r="O184" s="174"/>
    </row>
    <row r="185" spans="1:15" ht="33.75" hidden="1">
      <c r="A185" s="137"/>
      <c r="B185" s="141"/>
      <c r="C185" s="140"/>
      <c r="D185" s="16" t="s">
        <v>26</v>
      </c>
      <c r="E185" s="140"/>
      <c r="F185" s="140"/>
      <c r="G185" s="140"/>
      <c r="H185" s="140"/>
      <c r="I185" s="140"/>
      <c r="J185" s="140"/>
      <c r="K185" s="140"/>
      <c r="L185" s="140"/>
      <c r="M185" s="140"/>
      <c r="N185" s="140"/>
      <c r="O185" s="174"/>
    </row>
    <row r="186" spans="1:15" ht="33.75" hidden="1">
      <c r="A186" s="137"/>
      <c r="B186" s="141"/>
      <c r="C186" s="140"/>
      <c r="D186" s="16" t="s">
        <v>1</v>
      </c>
      <c r="E186" s="140"/>
      <c r="F186" s="140"/>
      <c r="G186" s="140"/>
      <c r="H186" s="140"/>
      <c r="I186" s="140"/>
      <c r="J186" s="140"/>
      <c r="K186" s="140"/>
      <c r="L186" s="140"/>
      <c r="M186" s="140"/>
      <c r="N186" s="140"/>
      <c r="O186" s="174"/>
    </row>
    <row r="187" spans="1:15" ht="33.75" hidden="1">
      <c r="A187" s="137"/>
      <c r="B187" s="141"/>
      <c r="C187" s="140"/>
      <c r="D187" s="16" t="s">
        <v>21</v>
      </c>
      <c r="E187" s="140"/>
      <c r="F187" s="140"/>
      <c r="G187" s="140"/>
      <c r="H187" s="140"/>
      <c r="I187" s="140"/>
      <c r="J187" s="140"/>
      <c r="K187" s="140"/>
      <c r="L187" s="140"/>
      <c r="M187" s="140"/>
      <c r="N187" s="140"/>
      <c r="O187" s="174"/>
    </row>
    <row r="188" spans="1:15" ht="22.5" hidden="1">
      <c r="A188" s="137"/>
      <c r="B188" s="141"/>
      <c r="C188" s="140"/>
      <c r="D188" s="16" t="s">
        <v>2</v>
      </c>
      <c r="E188" s="140"/>
      <c r="F188" s="140"/>
      <c r="G188" s="140"/>
      <c r="H188" s="140"/>
      <c r="I188" s="140"/>
      <c r="J188" s="140"/>
      <c r="K188" s="140"/>
      <c r="L188" s="140"/>
      <c r="M188" s="140"/>
      <c r="N188" s="140"/>
      <c r="O188" s="174"/>
    </row>
    <row r="189" spans="1:15" ht="15" hidden="1" customHeight="1">
      <c r="A189" s="137" t="s">
        <v>136</v>
      </c>
      <c r="B189" s="141" t="s">
        <v>77</v>
      </c>
      <c r="C189" s="140"/>
      <c r="D189" s="16" t="s">
        <v>20</v>
      </c>
      <c r="E189" s="140" t="s">
        <v>69</v>
      </c>
      <c r="F189" s="140"/>
      <c r="G189" s="140"/>
      <c r="H189" s="140"/>
      <c r="I189" s="140"/>
      <c r="J189" s="140"/>
      <c r="K189" s="140"/>
      <c r="L189" s="140"/>
      <c r="M189" s="140"/>
      <c r="N189" s="140"/>
      <c r="O189" s="144"/>
    </row>
    <row r="190" spans="1:15" ht="33.75" hidden="1">
      <c r="A190" s="137"/>
      <c r="B190" s="141"/>
      <c r="C190" s="140"/>
      <c r="D190" s="16" t="s">
        <v>26</v>
      </c>
      <c r="E190" s="140"/>
      <c r="F190" s="140"/>
      <c r="G190" s="140"/>
      <c r="H190" s="140"/>
      <c r="I190" s="140"/>
      <c r="J190" s="140"/>
      <c r="K190" s="140"/>
      <c r="L190" s="140"/>
      <c r="M190" s="140"/>
      <c r="N190" s="140"/>
      <c r="O190" s="145"/>
    </row>
    <row r="191" spans="1:15" ht="33.75" hidden="1">
      <c r="A191" s="137"/>
      <c r="B191" s="141"/>
      <c r="C191" s="140"/>
      <c r="D191" s="16" t="s">
        <v>1</v>
      </c>
      <c r="E191" s="140"/>
      <c r="F191" s="140"/>
      <c r="G191" s="140"/>
      <c r="H191" s="140"/>
      <c r="I191" s="140"/>
      <c r="J191" s="140"/>
      <c r="K191" s="140"/>
      <c r="L191" s="140"/>
      <c r="M191" s="140"/>
      <c r="N191" s="140"/>
      <c r="O191" s="145"/>
    </row>
    <row r="192" spans="1:15" ht="33.75" hidden="1">
      <c r="A192" s="137"/>
      <c r="B192" s="141"/>
      <c r="C192" s="140"/>
      <c r="D192" s="16" t="s">
        <v>21</v>
      </c>
      <c r="E192" s="140"/>
      <c r="F192" s="140"/>
      <c r="G192" s="140"/>
      <c r="H192" s="140"/>
      <c r="I192" s="140"/>
      <c r="J192" s="140"/>
      <c r="K192" s="140"/>
      <c r="L192" s="140"/>
      <c r="M192" s="140"/>
      <c r="N192" s="140"/>
      <c r="O192" s="145"/>
    </row>
    <row r="193" spans="1:15" ht="22.5" hidden="1">
      <c r="A193" s="137"/>
      <c r="B193" s="141"/>
      <c r="C193" s="140"/>
      <c r="D193" s="16" t="s">
        <v>2</v>
      </c>
      <c r="E193" s="140"/>
      <c r="F193" s="140"/>
      <c r="G193" s="140"/>
      <c r="H193" s="140"/>
      <c r="I193" s="140"/>
      <c r="J193" s="140"/>
      <c r="K193" s="140"/>
      <c r="L193" s="140"/>
      <c r="M193" s="140"/>
      <c r="N193" s="140"/>
      <c r="O193" s="145"/>
    </row>
    <row r="194" spans="1:15" ht="15" hidden="1" customHeight="1">
      <c r="A194" s="137"/>
      <c r="B194" s="139" t="s">
        <v>132</v>
      </c>
      <c r="C194" s="137"/>
      <c r="D194" s="137"/>
      <c r="E194" s="138" t="s">
        <v>63</v>
      </c>
      <c r="F194" s="138" t="s">
        <v>64</v>
      </c>
      <c r="G194" s="138" t="s">
        <v>212</v>
      </c>
      <c r="H194" s="138" t="s">
        <v>3</v>
      </c>
      <c r="I194" s="140" t="s">
        <v>163</v>
      </c>
      <c r="J194" s="140"/>
      <c r="K194" s="140"/>
      <c r="L194" s="140"/>
      <c r="M194" s="138" t="s">
        <v>65</v>
      </c>
      <c r="N194" s="138" t="s">
        <v>66</v>
      </c>
      <c r="O194" s="145"/>
    </row>
    <row r="195" spans="1:15" ht="22.5" hidden="1">
      <c r="A195" s="137"/>
      <c r="B195" s="139"/>
      <c r="C195" s="137"/>
      <c r="D195" s="137"/>
      <c r="E195" s="138"/>
      <c r="F195" s="138"/>
      <c r="G195" s="138"/>
      <c r="H195" s="138"/>
      <c r="I195" s="30" t="s">
        <v>159</v>
      </c>
      <c r="J195" s="30" t="s">
        <v>160</v>
      </c>
      <c r="K195" s="30" t="s">
        <v>161</v>
      </c>
      <c r="L195" s="30" t="s">
        <v>162</v>
      </c>
      <c r="M195" s="138"/>
      <c r="N195" s="138"/>
      <c r="O195" s="145"/>
    </row>
    <row r="196" spans="1:15" hidden="1">
      <c r="A196" s="137"/>
      <c r="B196" s="139"/>
      <c r="C196" s="137"/>
      <c r="D196" s="137"/>
      <c r="E196" s="15"/>
      <c r="F196" s="31"/>
      <c r="G196" s="15"/>
      <c r="H196" s="15"/>
      <c r="I196" s="15"/>
      <c r="J196" s="15"/>
      <c r="K196" s="15"/>
      <c r="L196" s="15"/>
      <c r="M196" s="15"/>
      <c r="N196" s="15"/>
      <c r="O196" s="146"/>
    </row>
    <row r="197" spans="1:15">
      <c r="A197" s="140" t="s">
        <v>27</v>
      </c>
      <c r="B197" s="140"/>
      <c r="C197" s="140"/>
      <c r="D197" s="16" t="s">
        <v>20</v>
      </c>
      <c r="E197" s="72">
        <f>E198+E199+E200+E201</f>
        <v>360838.50673999998</v>
      </c>
      <c r="F197" s="72">
        <f t="shared" ref="F197:G197" si="130">F198+F199+F200+F201</f>
        <v>49465.807299999993</v>
      </c>
      <c r="G197" s="72">
        <f t="shared" si="130"/>
        <v>67893.130080000003</v>
      </c>
      <c r="H197" s="142">
        <f>H198+H199+H200+H201</f>
        <v>85154.920840000006</v>
      </c>
      <c r="I197" s="142"/>
      <c r="J197" s="142"/>
      <c r="K197" s="142"/>
      <c r="L197" s="142"/>
      <c r="M197" s="72">
        <f>M198+M199+M200+M201</f>
        <v>78149.011969999992</v>
      </c>
      <c r="N197" s="72">
        <f t="shared" ref="N197" si="131">N198+N199+N200+N201</f>
        <v>80175.636549999996</v>
      </c>
      <c r="O197" s="140"/>
    </row>
    <row r="198" spans="1:15" ht="33.75">
      <c r="A198" s="140"/>
      <c r="B198" s="140"/>
      <c r="C198" s="140"/>
      <c r="D198" s="16" t="s">
        <v>26</v>
      </c>
      <c r="E198" s="72">
        <f>F198+G198+H198+M198+N198</f>
        <v>6741.62</v>
      </c>
      <c r="F198" s="72">
        <f>F12+F25+F78+F91+F120+F133+F146+F159+F172</f>
        <v>220.62</v>
      </c>
      <c r="G198" s="72">
        <f>G12+G25+G78+G91+G120+G133+G146+G159+G172</f>
        <v>2668</v>
      </c>
      <c r="H198" s="142">
        <f>H12+H25+H78+H91+H120+H133+H146+H159+H172</f>
        <v>3853</v>
      </c>
      <c r="I198" s="142"/>
      <c r="J198" s="142"/>
      <c r="K198" s="142"/>
      <c r="L198" s="142"/>
      <c r="M198" s="72">
        <f>M12+M25+M78+M91+M120+M133+M146+M159+M172</f>
        <v>0</v>
      </c>
      <c r="N198" s="72">
        <f>N12+N25+N78+N91+N120+N133+N146+N159+N172</f>
        <v>0</v>
      </c>
      <c r="O198" s="140"/>
    </row>
    <row r="199" spans="1:15" ht="33.75">
      <c r="A199" s="140"/>
      <c r="B199" s="140"/>
      <c r="C199" s="140"/>
      <c r="D199" s="16" t="s">
        <v>1</v>
      </c>
      <c r="E199" s="72">
        <f t="shared" ref="E199:E201" si="132">F199+G199+H199+M199+N199</f>
        <v>490.86</v>
      </c>
      <c r="F199" s="72">
        <f t="shared" ref="F199:H199" si="133">F13+F26+F79+F92+F121+F134+F147+F160+F173</f>
        <v>490.86</v>
      </c>
      <c r="G199" s="72">
        <f t="shared" si="133"/>
        <v>0</v>
      </c>
      <c r="H199" s="142">
        <f t="shared" si="133"/>
        <v>0</v>
      </c>
      <c r="I199" s="142"/>
      <c r="J199" s="142"/>
      <c r="K199" s="142"/>
      <c r="L199" s="142"/>
      <c r="M199" s="72">
        <f t="shared" ref="M199:N199" si="134">M13+M26+M79+M92+M121+M134+M147+M160+M173</f>
        <v>0</v>
      </c>
      <c r="N199" s="72">
        <f t="shared" si="134"/>
        <v>0</v>
      </c>
      <c r="O199" s="140"/>
    </row>
    <row r="200" spans="1:15" ht="33.75">
      <c r="A200" s="140"/>
      <c r="B200" s="140"/>
      <c r="C200" s="140"/>
      <c r="D200" s="16" t="s">
        <v>21</v>
      </c>
      <c r="E200" s="72">
        <f t="shared" si="132"/>
        <v>353606.02674</v>
      </c>
      <c r="F200" s="72">
        <f t="shared" ref="F200:H200" si="135">F14+F27+F80+F93+F122+F135+F148+F161+F174</f>
        <v>48754.32729999999</v>
      </c>
      <c r="G200" s="72">
        <f t="shared" si="135"/>
        <v>65225.130080000003</v>
      </c>
      <c r="H200" s="142">
        <f t="shared" si="135"/>
        <v>81301.920840000006</v>
      </c>
      <c r="I200" s="142"/>
      <c r="J200" s="142"/>
      <c r="K200" s="142"/>
      <c r="L200" s="142"/>
      <c r="M200" s="72">
        <f t="shared" ref="M200:N200" si="136">M14+M27+M80+M93+M122+M135+M148+M161+M174</f>
        <v>78149.011969999992</v>
      </c>
      <c r="N200" s="72">
        <f t="shared" si="136"/>
        <v>80175.636549999996</v>
      </c>
      <c r="O200" s="140"/>
    </row>
    <row r="201" spans="1:15" ht="22.5">
      <c r="A201" s="140"/>
      <c r="B201" s="140"/>
      <c r="C201" s="140"/>
      <c r="D201" s="16" t="s">
        <v>2</v>
      </c>
      <c r="E201" s="72">
        <f t="shared" si="132"/>
        <v>0</v>
      </c>
      <c r="F201" s="72">
        <f t="shared" ref="F201:G201" si="137">F15+F28+F81+F94+F123+F136+F149+F162+F175</f>
        <v>0</v>
      </c>
      <c r="G201" s="72">
        <f t="shared" si="137"/>
        <v>0</v>
      </c>
      <c r="H201" s="142">
        <f>H15+H28+H81+H94+H123+H136+H149+H162+H175</f>
        <v>0</v>
      </c>
      <c r="I201" s="142"/>
      <c r="J201" s="142"/>
      <c r="K201" s="142"/>
      <c r="L201" s="142"/>
      <c r="M201" s="72">
        <f t="shared" ref="M201:N201" si="138">M15+M28+M81+M94+M123+M136+M149+M162+M175</f>
        <v>0</v>
      </c>
      <c r="N201" s="72">
        <f t="shared" si="138"/>
        <v>0</v>
      </c>
      <c r="O201" s="140"/>
    </row>
    <row r="203" spans="1:15">
      <c r="F203" s="92"/>
      <c r="G203" s="92"/>
      <c r="H203" s="92"/>
      <c r="I203" s="92"/>
      <c r="J203" s="92"/>
      <c r="O203" s="1" t="s">
        <v>451</v>
      </c>
    </row>
  </sheetData>
  <mergeCells count="427">
    <mergeCell ref="O137:O144"/>
    <mergeCell ref="O82:O89"/>
    <mergeCell ref="O103:O110"/>
    <mergeCell ref="O119:O123"/>
    <mergeCell ref="O45:O52"/>
    <mergeCell ref="O53:O60"/>
    <mergeCell ref="O77:O81"/>
    <mergeCell ref="O132:O136"/>
    <mergeCell ref="H133:L133"/>
    <mergeCell ref="H134:L134"/>
    <mergeCell ref="O61:O68"/>
    <mergeCell ref="O69:O76"/>
    <mergeCell ref="M100:M101"/>
    <mergeCell ref="N100:N101"/>
    <mergeCell ref="H57:L57"/>
    <mergeCell ref="M108:M109"/>
    <mergeCell ref="N108:N109"/>
    <mergeCell ref="H61:L61"/>
    <mergeCell ref="H62:L62"/>
    <mergeCell ref="O16:O23"/>
    <mergeCell ref="O29:O36"/>
    <mergeCell ref="O37:O44"/>
    <mergeCell ref="O95:O102"/>
    <mergeCell ref="O111:O118"/>
    <mergeCell ref="O124:O131"/>
    <mergeCell ref="H166:L166"/>
    <mergeCell ref="H163:L163"/>
    <mergeCell ref="H164:L164"/>
    <mergeCell ref="O163:O170"/>
    <mergeCell ref="H136:L136"/>
    <mergeCell ref="H147:L147"/>
    <mergeCell ref="H148:L148"/>
    <mergeCell ref="H165:L165"/>
    <mergeCell ref="I21:L21"/>
    <mergeCell ref="H24:L24"/>
    <mergeCell ref="H25:L25"/>
    <mergeCell ref="H26:L26"/>
    <mergeCell ref="H27:L27"/>
    <mergeCell ref="H28:L28"/>
    <mergeCell ref="H42:H43"/>
    <mergeCell ref="I42:L42"/>
    <mergeCell ref="H53:L53"/>
    <mergeCell ref="H54:L54"/>
    <mergeCell ref="O176:O183"/>
    <mergeCell ref="O189:O196"/>
    <mergeCell ref="A69:A76"/>
    <mergeCell ref="B69:B73"/>
    <mergeCell ref="C69:C73"/>
    <mergeCell ref="H69:L69"/>
    <mergeCell ref="H70:L70"/>
    <mergeCell ref="H71:L71"/>
    <mergeCell ref="H72:L72"/>
    <mergeCell ref="H73:L73"/>
    <mergeCell ref="B74:B76"/>
    <mergeCell ref="C74:C76"/>
    <mergeCell ref="D74:D76"/>
    <mergeCell ref="E74:E75"/>
    <mergeCell ref="F74:F75"/>
    <mergeCell ref="G74:G75"/>
    <mergeCell ref="H74:H75"/>
    <mergeCell ref="I74:L74"/>
    <mergeCell ref="M74:M75"/>
    <mergeCell ref="N74:N75"/>
    <mergeCell ref="N168:N169"/>
    <mergeCell ref="H175:L175"/>
    <mergeCell ref="F168:F169"/>
    <mergeCell ref="H135:L135"/>
    <mergeCell ref="A197:B201"/>
    <mergeCell ref="A119:A123"/>
    <mergeCell ref="A189:A196"/>
    <mergeCell ref="G168:G169"/>
    <mergeCell ref="A158:A162"/>
    <mergeCell ref="A163:A170"/>
    <mergeCell ref="A184:A188"/>
    <mergeCell ref="A137:A144"/>
    <mergeCell ref="B137:B141"/>
    <mergeCell ref="C137:C141"/>
    <mergeCell ref="B142:B144"/>
    <mergeCell ref="C142:C144"/>
    <mergeCell ref="D142:D144"/>
    <mergeCell ref="E142:E143"/>
    <mergeCell ref="G142:G143"/>
    <mergeCell ref="C168:C170"/>
    <mergeCell ref="D168:D170"/>
    <mergeCell ref="A176:A183"/>
    <mergeCell ref="G129:G130"/>
    <mergeCell ref="C197:C201"/>
    <mergeCell ref="E194:E195"/>
    <mergeCell ref="G194:G195"/>
    <mergeCell ref="A171:A175"/>
    <mergeCell ref="B145:B149"/>
    <mergeCell ref="E8:E9"/>
    <mergeCell ref="H9:L9"/>
    <mergeCell ref="H10:L10"/>
    <mergeCell ref="H11:L11"/>
    <mergeCell ref="H12:L12"/>
    <mergeCell ref="H13:L13"/>
    <mergeCell ref="H14:L14"/>
    <mergeCell ref="H15:L15"/>
    <mergeCell ref="H16:L16"/>
    <mergeCell ref="F8:N8"/>
    <mergeCell ref="B24:B28"/>
    <mergeCell ref="D42:D44"/>
    <mergeCell ref="E42:E43"/>
    <mergeCell ref="B37:B41"/>
    <mergeCell ref="C37:C41"/>
    <mergeCell ref="B29:B33"/>
    <mergeCell ref="C29:C33"/>
    <mergeCell ref="B45:B49"/>
    <mergeCell ref="B34:B36"/>
    <mergeCell ref="C34:C36"/>
    <mergeCell ref="D34:D36"/>
    <mergeCell ref="E34:E35"/>
    <mergeCell ref="C45:C49"/>
    <mergeCell ref="G34:G35"/>
    <mergeCell ref="H29:L29"/>
    <mergeCell ref="H30:L30"/>
    <mergeCell ref="H31:L31"/>
    <mergeCell ref="H37:L37"/>
    <mergeCell ref="H38:L38"/>
    <mergeCell ref="H39:L39"/>
    <mergeCell ref="H40:L40"/>
    <mergeCell ref="H41:L41"/>
    <mergeCell ref="C50:C52"/>
    <mergeCell ref="B189:B193"/>
    <mergeCell ref="C189:C193"/>
    <mergeCell ref="B181:B183"/>
    <mergeCell ref="C181:C183"/>
    <mergeCell ref="C129:C131"/>
    <mergeCell ref="D129:D131"/>
    <mergeCell ref="E129:E130"/>
    <mergeCell ref="D181:D183"/>
    <mergeCell ref="E181:E182"/>
    <mergeCell ref="B132:B136"/>
    <mergeCell ref="C132:C136"/>
    <mergeCell ref="C61:C65"/>
    <mergeCell ref="C66:C68"/>
    <mergeCell ref="D66:D68"/>
    <mergeCell ref="B124:B128"/>
    <mergeCell ref="C124:C128"/>
    <mergeCell ref="C119:C123"/>
    <mergeCell ref="B119:B123"/>
    <mergeCell ref="E168:E169"/>
    <mergeCell ref="B171:B175"/>
    <mergeCell ref="C171:C175"/>
    <mergeCell ref="C163:C167"/>
    <mergeCell ref="B168:B170"/>
    <mergeCell ref="C145:C149"/>
    <mergeCell ref="E184:N188"/>
    <mergeCell ref="H201:L201"/>
    <mergeCell ref="H176:L176"/>
    <mergeCell ref="H177:L177"/>
    <mergeCell ref="H178:L178"/>
    <mergeCell ref="H179:L179"/>
    <mergeCell ref="H180:L180"/>
    <mergeCell ref="H181:H182"/>
    <mergeCell ref="I181:L181"/>
    <mergeCell ref="H194:H195"/>
    <mergeCell ref="I194:L194"/>
    <mergeCell ref="H197:L197"/>
    <mergeCell ref="E189:N193"/>
    <mergeCell ref="F181:F182"/>
    <mergeCell ref="I168:L168"/>
    <mergeCell ref="H198:L198"/>
    <mergeCell ref="H199:L199"/>
    <mergeCell ref="H200:L200"/>
    <mergeCell ref="H149:L149"/>
    <mergeCell ref="H167:L167"/>
    <mergeCell ref="H168:H169"/>
    <mergeCell ref="M168:M169"/>
    <mergeCell ref="M194:M195"/>
    <mergeCell ref="B163:B167"/>
    <mergeCell ref="D50:D52"/>
    <mergeCell ref="E50:E51"/>
    <mergeCell ref="H45:L45"/>
    <mergeCell ref="H46:L46"/>
    <mergeCell ref="H47:L47"/>
    <mergeCell ref="H48:L48"/>
    <mergeCell ref="H49:L49"/>
    <mergeCell ref="H50:H51"/>
    <mergeCell ref="I50:L50"/>
    <mergeCell ref="B108:B110"/>
    <mergeCell ref="C108:C110"/>
    <mergeCell ref="D108:D110"/>
    <mergeCell ref="E108:E109"/>
    <mergeCell ref="G108:G109"/>
    <mergeCell ref="B77:B81"/>
    <mergeCell ref="C77:C81"/>
    <mergeCell ref="H77:L77"/>
    <mergeCell ref="H78:L78"/>
    <mergeCell ref="H79:L79"/>
    <mergeCell ref="H80:L80"/>
    <mergeCell ref="H81:L81"/>
    <mergeCell ref="E66:E67"/>
    <mergeCell ref="B100:B102"/>
    <mergeCell ref="G66:G67"/>
    <mergeCell ref="H171:L171"/>
    <mergeCell ref="H172:L172"/>
    <mergeCell ref="H173:L173"/>
    <mergeCell ref="H174:L174"/>
    <mergeCell ref="H150:L150"/>
    <mergeCell ref="H90:L90"/>
    <mergeCell ref="H91:L91"/>
    <mergeCell ref="H92:L92"/>
    <mergeCell ref="H93:L93"/>
    <mergeCell ref="H94:L94"/>
    <mergeCell ref="H95:L95"/>
    <mergeCell ref="H119:L119"/>
    <mergeCell ref="H120:L120"/>
    <mergeCell ref="H137:L137"/>
    <mergeCell ref="H138:L138"/>
    <mergeCell ref="H139:L139"/>
    <mergeCell ref="H140:L140"/>
    <mergeCell ref="H141:L141"/>
    <mergeCell ref="H142:H143"/>
    <mergeCell ref="I142:L142"/>
    <mergeCell ref="A24:A28"/>
    <mergeCell ref="A29:A36"/>
    <mergeCell ref="A145:A149"/>
    <mergeCell ref="A61:A68"/>
    <mergeCell ref="A53:A60"/>
    <mergeCell ref="A37:A44"/>
    <mergeCell ref="A45:A52"/>
    <mergeCell ref="B53:B57"/>
    <mergeCell ref="A95:A102"/>
    <mergeCell ref="B95:B99"/>
    <mergeCell ref="B66:B68"/>
    <mergeCell ref="B50:B52"/>
    <mergeCell ref="B129:B131"/>
    <mergeCell ref="A124:A131"/>
    <mergeCell ref="B58:B60"/>
    <mergeCell ref="A90:A94"/>
    <mergeCell ref="B90:B94"/>
    <mergeCell ref="B61:B65"/>
    <mergeCell ref="A132:A136"/>
    <mergeCell ref="A103:A110"/>
    <mergeCell ref="B103:B107"/>
    <mergeCell ref="A111:A118"/>
    <mergeCell ref="B111:B115"/>
    <mergeCell ref="A77:A81"/>
    <mergeCell ref="A8:A9"/>
    <mergeCell ref="B8:B9"/>
    <mergeCell ref="C8:C9"/>
    <mergeCell ref="D8:D9"/>
    <mergeCell ref="O8:O9"/>
    <mergeCell ref="B6:O6"/>
    <mergeCell ref="O145:O149"/>
    <mergeCell ref="E21:E22"/>
    <mergeCell ref="G21:G22"/>
    <mergeCell ref="M21:M22"/>
    <mergeCell ref="N21:N22"/>
    <mergeCell ref="B42:B44"/>
    <mergeCell ref="C42:C44"/>
    <mergeCell ref="C24:C28"/>
    <mergeCell ref="O24:O28"/>
    <mergeCell ref="A11:A15"/>
    <mergeCell ref="B11:B15"/>
    <mergeCell ref="O11:O15"/>
    <mergeCell ref="C16:C20"/>
    <mergeCell ref="B21:B23"/>
    <mergeCell ref="A16:A23"/>
    <mergeCell ref="B16:B20"/>
    <mergeCell ref="C21:C23"/>
    <mergeCell ref="D21:D23"/>
    <mergeCell ref="C11:C15"/>
    <mergeCell ref="H17:L17"/>
    <mergeCell ref="H18:L18"/>
    <mergeCell ref="H19:L19"/>
    <mergeCell ref="H20:L20"/>
    <mergeCell ref="H21:H22"/>
    <mergeCell ref="O197:O201"/>
    <mergeCell ref="C158:C162"/>
    <mergeCell ref="O158:O162"/>
    <mergeCell ref="O171:O175"/>
    <mergeCell ref="C58:C60"/>
    <mergeCell ref="D58:D60"/>
    <mergeCell ref="E58:E59"/>
    <mergeCell ref="G58:G59"/>
    <mergeCell ref="C53:C57"/>
    <mergeCell ref="H58:H59"/>
    <mergeCell ref="I58:L58"/>
    <mergeCell ref="M58:M59"/>
    <mergeCell ref="N58:N59"/>
    <mergeCell ref="C90:C94"/>
    <mergeCell ref="O90:O94"/>
    <mergeCell ref="M42:M43"/>
    <mergeCell ref="C184:C188"/>
    <mergeCell ref="O184:O188"/>
    <mergeCell ref="A150:A157"/>
    <mergeCell ref="B150:B154"/>
    <mergeCell ref="C150:C154"/>
    <mergeCell ref="B155:B157"/>
    <mergeCell ref="C155:C157"/>
    <mergeCell ref="D155:D157"/>
    <mergeCell ref="E155:E156"/>
    <mergeCell ref="G155:G156"/>
    <mergeCell ref="M155:M156"/>
    <mergeCell ref="H151:L151"/>
    <mergeCell ref="H152:L152"/>
    <mergeCell ref="H153:L153"/>
    <mergeCell ref="H154:L154"/>
    <mergeCell ref="H155:H156"/>
    <mergeCell ref="I155:L155"/>
    <mergeCell ref="F155:F156"/>
    <mergeCell ref="C103:C107"/>
    <mergeCell ref="H103:L103"/>
    <mergeCell ref="H104:L104"/>
    <mergeCell ref="H105:L105"/>
    <mergeCell ref="H106:L106"/>
    <mergeCell ref="H107:L107"/>
    <mergeCell ref="B194:B196"/>
    <mergeCell ref="C194:C196"/>
    <mergeCell ref="D194:D196"/>
    <mergeCell ref="B176:B180"/>
    <mergeCell ref="C176:C180"/>
    <mergeCell ref="F129:F130"/>
    <mergeCell ref="F142:F143"/>
    <mergeCell ref="B158:B162"/>
    <mergeCell ref="I129:L129"/>
    <mergeCell ref="H145:L145"/>
    <mergeCell ref="H146:L146"/>
    <mergeCell ref="H158:L158"/>
    <mergeCell ref="H132:L132"/>
    <mergeCell ref="H159:L159"/>
    <mergeCell ref="H160:L160"/>
    <mergeCell ref="H161:L161"/>
    <mergeCell ref="H162:L162"/>
    <mergeCell ref="B184:B188"/>
    <mergeCell ref="C111:C115"/>
    <mergeCell ref="H111:L111"/>
    <mergeCell ref="H112:L112"/>
    <mergeCell ref="H113:L113"/>
    <mergeCell ref="H114:L114"/>
    <mergeCell ref="H115:L115"/>
    <mergeCell ref="H63:L63"/>
    <mergeCell ref="H64:L64"/>
    <mergeCell ref="H65:L65"/>
    <mergeCell ref="H66:H67"/>
    <mergeCell ref="I66:L66"/>
    <mergeCell ref="H96:L96"/>
    <mergeCell ref="H97:L97"/>
    <mergeCell ref="H98:L98"/>
    <mergeCell ref="H108:H109"/>
    <mergeCell ref="I108:L108"/>
    <mergeCell ref="C100:C102"/>
    <mergeCell ref="D100:D102"/>
    <mergeCell ref="E100:E101"/>
    <mergeCell ref="G100:G101"/>
    <mergeCell ref="C95:C99"/>
    <mergeCell ref="H99:L99"/>
    <mergeCell ref="H100:H101"/>
    <mergeCell ref="I100:L100"/>
    <mergeCell ref="B116:B118"/>
    <mergeCell ref="C116:C118"/>
    <mergeCell ref="D116:D118"/>
    <mergeCell ref="E116:E117"/>
    <mergeCell ref="G116:G117"/>
    <mergeCell ref="H116:H117"/>
    <mergeCell ref="I116:L116"/>
    <mergeCell ref="M116:M117"/>
    <mergeCell ref="N116:N117"/>
    <mergeCell ref="F116:F117"/>
    <mergeCell ref="A82:A89"/>
    <mergeCell ref="B82:B86"/>
    <mergeCell ref="C82:C86"/>
    <mergeCell ref="H82:L82"/>
    <mergeCell ref="H83:L83"/>
    <mergeCell ref="H84:L84"/>
    <mergeCell ref="H85:L85"/>
    <mergeCell ref="H86:L86"/>
    <mergeCell ref="B87:B89"/>
    <mergeCell ref="C87:C89"/>
    <mergeCell ref="D87:D89"/>
    <mergeCell ref="E87:E88"/>
    <mergeCell ref="G87:G88"/>
    <mergeCell ref="H87:H88"/>
    <mergeCell ref="I87:L87"/>
    <mergeCell ref="F21:F22"/>
    <mergeCell ref="F34:F35"/>
    <mergeCell ref="F42:F43"/>
    <mergeCell ref="F50:F51"/>
    <mergeCell ref="F58:F59"/>
    <mergeCell ref="F66:F67"/>
    <mergeCell ref="F87:F88"/>
    <mergeCell ref="F100:F101"/>
    <mergeCell ref="F108:F109"/>
    <mergeCell ref="F194:F195"/>
    <mergeCell ref="M142:M143"/>
    <mergeCell ref="N142:N143"/>
    <mergeCell ref="H121:L121"/>
    <mergeCell ref="H122:L122"/>
    <mergeCell ref="H123:L123"/>
    <mergeCell ref="H124:L124"/>
    <mergeCell ref="H125:L125"/>
    <mergeCell ref="H126:L126"/>
    <mergeCell ref="H127:L127"/>
    <mergeCell ref="H128:L128"/>
    <mergeCell ref="M129:M130"/>
    <mergeCell ref="N129:N130"/>
    <mergeCell ref="H129:H130"/>
    <mergeCell ref="N155:N156"/>
    <mergeCell ref="N194:N195"/>
    <mergeCell ref="G181:G182"/>
    <mergeCell ref="L1:O1"/>
    <mergeCell ref="L2:O2"/>
    <mergeCell ref="L3:O3"/>
    <mergeCell ref="L4:O4"/>
    <mergeCell ref="N42:N43"/>
    <mergeCell ref="N50:N51"/>
    <mergeCell ref="G50:G51"/>
    <mergeCell ref="M181:M182"/>
    <mergeCell ref="N181:N182"/>
    <mergeCell ref="M87:M88"/>
    <mergeCell ref="N87:N88"/>
    <mergeCell ref="H55:L55"/>
    <mergeCell ref="H56:L56"/>
    <mergeCell ref="O150:O154"/>
    <mergeCell ref="M34:M35"/>
    <mergeCell ref="N34:N35"/>
    <mergeCell ref="H32:L32"/>
    <mergeCell ref="H33:L33"/>
    <mergeCell ref="H34:H35"/>
    <mergeCell ref="I34:L34"/>
    <mergeCell ref="M50:M51"/>
    <mergeCell ref="M66:M67"/>
    <mergeCell ref="N66:N67"/>
    <mergeCell ref="G42:G43"/>
  </mergeCells>
  <pageMargins left="0.70866141732283472" right="0.70866141732283472" top="0.74803149606299213" bottom="0.74803149606299213" header="0.31496062992125984" footer="0.31496062992125984"/>
  <pageSetup paperSize="9" scale="71" fitToHeight="0" orientation="landscape" useFirstPageNumber="1" r:id="rId1"/>
  <headerFooter differentFirst="1">
    <oddHeader>&amp;C&amp;P</oddHeader>
  </headerFooter>
  <rowBreaks count="4" manualBreakCount="4">
    <brk id="28" max="14" man="1"/>
    <brk id="76" max="14" man="1"/>
    <brk id="110" max="14" man="1"/>
    <brk id="16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zoomScaleNormal="100" zoomScaleSheetLayoutView="100" workbookViewId="0">
      <selection activeCell="M22" sqref="M22"/>
    </sheetView>
  </sheetViews>
  <sheetFormatPr defaultRowHeight="15"/>
  <cols>
    <col min="1" max="1" width="7.5703125" style="9" customWidth="1"/>
    <col min="2" max="2" width="19.7109375" style="1" customWidth="1"/>
    <col min="3" max="3" width="10.85546875" style="1" customWidth="1"/>
    <col min="4" max="4" width="15.140625" style="1" customWidth="1"/>
    <col min="5" max="5" width="11.140625" style="1" customWidth="1"/>
    <col min="6" max="6" width="11.42578125" style="1" customWidth="1"/>
    <col min="7" max="7" width="12" style="1" customWidth="1"/>
    <col min="8" max="10" width="11.28515625" style="1" bestFit="1" customWidth="1"/>
    <col min="11" max="11" width="13.7109375" style="1" customWidth="1"/>
    <col min="12" max="12" width="12.85546875" style="1" customWidth="1"/>
    <col min="13" max="16384" width="9.140625" style="1"/>
  </cols>
  <sheetData>
    <row r="1" spans="1:12">
      <c r="I1" s="123" t="s">
        <v>481</v>
      </c>
      <c r="J1" s="123"/>
      <c r="K1" s="123"/>
    </row>
    <row r="2" spans="1:12">
      <c r="I2" s="123" t="s">
        <v>394</v>
      </c>
      <c r="J2" s="123"/>
      <c r="K2" s="123"/>
    </row>
    <row r="3" spans="1:12">
      <c r="I3" s="123" t="s">
        <v>395</v>
      </c>
      <c r="J3" s="123"/>
      <c r="K3" s="123"/>
    </row>
    <row r="4" spans="1:12">
      <c r="I4" s="123" t="s">
        <v>455</v>
      </c>
      <c r="J4" s="123"/>
      <c r="K4" s="123"/>
    </row>
    <row r="5" spans="1:12">
      <c r="A5" s="179" t="s">
        <v>549</v>
      </c>
      <c r="B5" s="179"/>
      <c r="C5" s="179"/>
      <c r="D5" s="179"/>
      <c r="E5" s="179"/>
      <c r="F5" s="179"/>
      <c r="G5" s="179"/>
      <c r="H5" s="179"/>
      <c r="I5" s="179"/>
      <c r="J5" s="179"/>
      <c r="K5" s="179"/>
      <c r="L5" s="179"/>
    </row>
    <row r="6" spans="1:12">
      <c r="A6" s="137" t="s">
        <v>19</v>
      </c>
      <c r="B6" s="140" t="s">
        <v>22</v>
      </c>
      <c r="C6" s="140" t="s">
        <v>23</v>
      </c>
      <c r="D6" s="140" t="s">
        <v>6</v>
      </c>
      <c r="E6" s="140" t="s">
        <v>28</v>
      </c>
      <c r="F6" s="140" t="s">
        <v>24</v>
      </c>
      <c r="G6" s="140"/>
      <c r="H6" s="140"/>
      <c r="I6" s="140"/>
      <c r="J6" s="140"/>
      <c r="K6" s="140" t="s">
        <v>25</v>
      </c>
      <c r="L6" s="214"/>
    </row>
    <row r="7" spans="1:12" ht="36.75" customHeight="1">
      <c r="A7" s="137"/>
      <c r="B7" s="140"/>
      <c r="C7" s="140"/>
      <c r="D7" s="140"/>
      <c r="E7" s="140"/>
      <c r="F7" s="13" t="s">
        <v>5</v>
      </c>
      <c r="G7" s="13" t="s">
        <v>4</v>
      </c>
      <c r="H7" s="13" t="s">
        <v>3</v>
      </c>
      <c r="I7" s="13" t="s">
        <v>65</v>
      </c>
      <c r="J7" s="13" t="s">
        <v>66</v>
      </c>
      <c r="K7" s="140"/>
      <c r="L7" s="214"/>
    </row>
    <row r="8" spans="1:12">
      <c r="A8" s="12">
        <v>1</v>
      </c>
      <c r="B8" s="11">
        <v>2</v>
      </c>
      <c r="C8" s="11">
        <v>3</v>
      </c>
      <c r="D8" s="11">
        <v>4</v>
      </c>
      <c r="E8" s="11">
        <v>5</v>
      </c>
      <c r="F8" s="11">
        <v>6</v>
      </c>
      <c r="G8" s="11">
        <v>7</v>
      </c>
      <c r="H8" s="11">
        <v>8</v>
      </c>
      <c r="I8" s="11">
        <v>9</v>
      </c>
      <c r="J8" s="11">
        <v>10</v>
      </c>
      <c r="K8" s="117">
        <v>11</v>
      </c>
      <c r="L8" s="116"/>
    </row>
    <row r="9" spans="1:12">
      <c r="A9" s="137">
        <v>1</v>
      </c>
      <c r="B9" s="174" t="s">
        <v>30</v>
      </c>
      <c r="C9" s="140"/>
      <c r="D9" s="14" t="s">
        <v>20</v>
      </c>
      <c r="E9" s="72">
        <f>E10+E11+E12+E13</f>
        <v>593131.65592000005</v>
      </c>
      <c r="F9" s="72">
        <f t="shared" ref="F9:J9" si="0">F10+F11+F12+F13</f>
        <v>103072.26385</v>
      </c>
      <c r="G9" s="72">
        <f t="shared" si="0"/>
        <v>109388.99768000001</v>
      </c>
      <c r="H9" s="72">
        <f>H10+H11+H12+H13</f>
        <v>129837.25818999999</v>
      </c>
      <c r="I9" s="72">
        <f t="shared" si="0"/>
        <v>125416.5681</v>
      </c>
      <c r="J9" s="72">
        <f t="shared" si="0"/>
        <v>125416.5681</v>
      </c>
      <c r="K9" s="174"/>
      <c r="L9" s="212"/>
    </row>
    <row r="10" spans="1:12" ht="33.75">
      <c r="A10" s="137"/>
      <c r="B10" s="174"/>
      <c r="C10" s="140"/>
      <c r="D10" s="14" t="s">
        <v>26</v>
      </c>
      <c r="E10" s="72">
        <f>F10+G10+H10+I10+J10</f>
        <v>0</v>
      </c>
      <c r="F10" s="72">
        <f>F15+F20+F25</f>
        <v>0</v>
      </c>
      <c r="G10" s="72">
        <f t="shared" ref="G10:J10" si="1">G15+G20+G25</f>
        <v>0</v>
      </c>
      <c r="H10" s="72">
        <f t="shared" si="1"/>
        <v>0</v>
      </c>
      <c r="I10" s="72">
        <f t="shared" si="1"/>
        <v>0</v>
      </c>
      <c r="J10" s="72">
        <f t="shared" si="1"/>
        <v>0</v>
      </c>
      <c r="K10" s="174"/>
      <c r="L10" s="212"/>
    </row>
    <row r="11" spans="1:12" ht="33.75">
      <c r="A11" s="137"/>
      <c r="B11" s="174"/>
      <c r="C11" s="140"/>
      <c r="D11" s="14" t="s">
        <v>1</v>
      </c>
      <c r="E11" s="72">
        <f t="shared" ref="E11:E13" si="2">F11+G11+H11+I11+J11</f>
        <v>0</v>
      </c>
      <c r="F11" s="72">
        <f t="shared" ref="F11:J11" si="3">F16+F21+F26</f>
        <v>0</v>
      </c>
      <c r="G11" s="72">
        <f t="shared" si="3"/>
        <v>0</v>
      </c>
      <c r="H11" s="72">
        <f t="shared" si="3"/>
        <v>0</v>
      </c>
      <c r="I11" s="72">
        <f t="shared" si="3"/>
        <v>0</v>
      </c>
      <c r="J11" s="72">
        <f t="shared" si="3"/>
        <v>0</v>
      </c>
      <c r="K11" s="174"/>
      <c r="L11" s="212"/>
    </row>
    <row r="12" spans="1:12" ht="33.75">
      <c r="A12" s="137"/>
      <c r="B12" s="174"/>
      <c r="C12" s="140"/>
      <c r="D12" s="14" t="s">
        <v>21</v>
      </c>
      <c r="E12" s="72">
        <f t="shared" si="2"/>
        <v>593131.65592000005</v>
      </c>
      <c r="F12" s="72">
        <f t="shared" ref="F12:J12" si="4">F17+F22+F27</f>
        <v>103072.26385</v>
      </c>
      <c r="G12" s="72">
        <f t="shared" si="4"/>
        <v>109388.99768000001</v>
      </c>
      <c r="H12" s="72">
        <f t="shared" si="4"/>
        <v>129837.25818999999</v>
      </c>
      <c r="I12" s="72">
        <f t="shared" si="4"/>
        <v>125416.5681</v>
      </c>
      <c r="J12" s="72">
        <f t="shared" si="4"/>
        <v>125416.5681</v>
      </c>
      <c r="K12" s="174"/>
      <c r="L12" s="212"/>
    </row>
    <row r="13" spans="1:12" ht="22.5">
      <c r="A13" s="137"/>
      <c r="B13" s="174"/>
      <c r="C13" s="140"/>
      <c r="D13" s="14" t="s">
        <v>2</v>
      </c>
      <c r="E13" s="72">
        <f t="shared" si="2"/>
        <v>0</v>
      </c>
      <c r="F13" s="72">
        <f t="shared" ref="F13:J13" si="5">F18+F23+F28</f>
        <v>0</v>
      </c>
      <c r="G13" s="72">
        <f t="shared" si="5"/>
        <v>0</v>
      </c>
      <c r="H13" s="72">
        <f t="shared" si="5"/>
        <v>0</v>
      </c>
      <c r="I13" s="72">
        <f t="shared" si="5"/>
        <v>0</v>
      </c>
      <c r="J13" s="72">
        <f t="shared" si="5"/>
        <v>0</v>
      </c>
      <c r="K13" s="174"/>
      <c r="L13" s="212"/>
    </row>
    <row r="14" spans="1:12">
      <c r="A14" s="137" t="s">
        <v>7</v>
      </c>
      <c r="B14" s="141" t="s">
        <v>70</v>
      </c>
      <c r="C14" s="140"/>
      <c r="D14" s="14" t="s">
        <v>20</v>
      </c>
      <c r="E14" s="72">
        <f>E15+E16+E17+E18</f>
        <v>105234.81884999998</v>
      </c>
      <c r="F14" s="72">
        <f t="shared" ref="F14" si="6">F15+F16+F17+F18</f>
        <v>16316.898950000001</v>
      </c>
      <c r="G14" s="72">
        <f t="shared" ref="G14" si="7">G15+G16+G17+G18</f>
        <v>19526.024099999999</v>
      </c>
      <c r="H14" s="72">
        <f>H15+H16+H17+H18</f>
        <v>25397.686339999997</v>
      </c>
      <c r="I14" s="72">
        <f t="shared" ref="I14" si="8">I15+I16+I17+I18</f>
        <v>21997.104729999999</v>
      </c>
      <c r="J14" s="72">
        <f t="shared" ref="J14" si="9">J15+J16+J17+J18</f>
        <v>21997.104729999999</v>
      </c>
      <c r="K14" s="138" t="s">
        <v>411</v>
      </c>
      <c r="L14" s="212"/>
    </row>
    <row r="15" spans="1:12" ht="33.75">
      <c r="A15" s="137"/>
      <c r="B15" s="141"/>
      <c r="C15" s="140"/>
      <c r="D15" s="14" t="s">
        <v>26</v>
      </c>
      <c r="E15" s="72">
        <f>F15+G15+H15+I15+J15</f>
        <v>0</v>
      </c>
      <c r="F15" s="72">
        <v>0</v>
      </c>
      <c r="G15" s="72">
        <v>0</v>
      </c>
      <c r="H15" s="72">
        <v>0</v>
      </c>
      <c r="I15" s="72">
        <v>0</v>
      </c>
      <c r="J15" s="72">
        <v>0</v>
      </c>
      <c r="K15" s="138"/>
      <c r="L15" s="212"/>
    </row>
    <row r="16" spans="1:12" ht="33.75">
      <c r="A16" s="137"/>
      <c r="B16" s="141"/>
      <c r="C16" s="140"/>
      <c r="D16" s="14" t="s">
        <v>1</v>
      </c>
      <c r="E16" s="72">
        <f t="shared" ref="E16:E18" si="10">F16+G16+H16+I16+J16</f>
        <v>0</v>
      </c>
      <c r="F16" s="72">
        <v>0</v>
      </c>
      <c r="G16" s="72">
        <v>0</v>
      </c>
      <c r="H16" s="72">
        <v>0</v>
      </c>
      <c r="I16" s="72">
        <v>0</v>
      </c>
      <c r="J16" s="72">
        <v>0</v>
      </c>
      <c r="K16" s="138"/>
      <c r="L16" s="212"/>
    </row>
    <row r="17" spans="1:12" ht="33.75">
      <c r="A17" s="137"/>
      <c r="B17" s="141"/>
      <c r="C17" s="140"/>
      <c r="D17" s="14" t="s">
        <v>21</v>
      </c>
      <c r="E17" s="72">
        <f t="shared" si="10"/>
        <v>105234.81884999998</v>
      </c>
      <c r="F17" s="76">
        <v>16316.898950000001</v>
      </c>
      <c r="G17" s="76">
        <f>17933.4241+1692.6-100</f>
        <v>19526.024099999999</v>
      </c>
      <c r="H17" s="72">
        <f>21997.10473+2611.81383+788.76778</f>
        <v>25397.686339999997</v>
      </c>
      <c r="I17" s="72">
        <v>21997.104729999999</v>
      </c>
      <c r="J17" s="72">
        <v>21997.104729999999</v>
      </c>
      <c r="K17" s="138"/>
      <c r="L17" s="212"/>
    </row>
    <row r="18" spans="1:12" ht="22.5">
      <c r="A18" s="137"/>
      <c r="B18" s="141"/>
      <c r="C18" s="140"/>
      <c r="D18" s="14" t="s">
        <v>2</v>
      </c>
      <c r="E18" s="72">
        <f t="shared" si="10"/>
        <v>0</v>
      </c>
      <c r="F18" s="72">
        <v>0</v>
      </c>
      <c r="G18" s="72">
        <v>0</v>
      </c>
      <c r="H18" s="72">
        <v>0</v>
      </c>
      <c r="I18" s="72">
        <v>0</v>
      </c>
      <c r="J18" s="72">
        <v>0</v>
      </c>
      <c r="K18" s="138"/>
      <c r="L18" s="212"/>
    </row>
    <row r="19" spans="1:12">
      <c r="A19" s="137" t="s">
        <v>8</v>
      </c>
      <c r="B19" s="141" t="s">
        <v>145</v>
      </c>
      <c r="C19" s="140"/>
      <c r="D19" s="14" t="s">
        <v>20</v>
      </c>
      <c r="E19" s="72">
        <f>E20+E21+E22+E23</f>
        <v>479135.08037000004</v>
      </c>
      <c r="F19" s="72">
        <f t="shared" ref="F19" si="11">F20+F21+F22+F23</f>
        <v>85954.187600000005</v>
      </c>
      <c r="G19" s="72">
        <f t="shared" ref="G19" si="12">G20+G21+G22+G23</f>
        <v>88182.97358000002</v>
      </c>
      <c r="H19" s="72">
        <f>H20+H21+H22+H23</f>
        <v>102158.99244999999</v>
      </c>
      <c r="I19" s="72">
        <f t="shared" ref="I19" si="13">I20+I21+I22+I23</f>
        <v>101419.46337</v>
      </c>
      <c r="J19" s="72">
        <f t="shared" ref="J19" si="14">J20+J21+J22+J23</f>
        <v>101419.46337</v>
      </c>
      <c r="K19" s="138" t="s">
        <v>552</v>
      </c>
      <c r="L19" s="212"/>
    </row>
    <row r="20" spans="1:12" ht="33.75">
      <c r="A20" s="137"/>
      <c r="B20" s="141"/>
      <c r="C20" s="140"/>
      <c r="D20" s="14" t="s">
        <v>26</v>
      </c>
      <c r="E20" s="72">
        <f>F20+G20+H20+I20+J20</f>
        <v>0</v>
      </c>
      <c r="F20" s="72">
        <v>0</v>
      </c>
      <c r="G20" s="72">
        <v>0</v>
      </c>
      <c r="H20" s="72">
        <v>0</v>
      </c>
      <c r="I20" s="72">
        <v>0</v>
      </c>
      <c r="J20" s="72">
        <v>0</v>
      </c>
      <c r="K20" s="138"/>
      <c r="L20" s="212"/>
    </row>
    <row r="21" spans="1:12" ht="33.75">
      <c r="A21" s="137"/>
      <c r="B21" s="141"/>
      <c r="C21" s="140"/>
      <c r="D21" s="14" t="s">
        <v>1</v>
      </c>
      <c r="E21" s="72">
        <f t="shared" ref="E21:E23" si="15">F21+G21+H21+I21+J21</f>
        <v>0</v>
      </c>
      <c r="F21" s="72">
        <v>0</v>
      </c>
      <c r="G21" s="72">
        <v>0</v>
      </c>
      <c r="H21" s="72">
        <v>0</v>
      </c>
      <c r="I21" s="72">
        <v>0</v>
      </c>
      <c r="J21" s="72">
        <v>0</v>
      </c>
      <c r="K21" s="138"/>
      <c r="L21" s="212"/>
    </row>
    <row r="22" spans="1:12" ht="33.75">
      <c r="A22" s="137"/>
      <c r="B22" s="141"/>
      <c r="C22" s="140"/>
      <c r="D22" s="14" t="s">
        <v>21</v>
      </c>
      <c r="E22" s="72">
        <f t="shared" si="15"/>
        <v>479135.08037000004</v>
      </c>
      <c r="F22" s="76">
        <v>85954.187600000005</v>
      </c>
      <c r="G22" s="76">
        <f>14000+12300+67433.6268-2642.42188-12763.62022+2642.42188+7714.35-1100+566.017+32.6</f>
        <v>88182.97358000002</v>
      </c>
      <c r="H22" s="72">
        <f>13495.44+87924.02337+739.52908</f>
        <v>102158.99244999999</v>
      </c>
      <c r="I22" s="72">
        <f>13495.44+87924.02337</f>
        <v>101419.46337</v>
      </c>
      <c r="J22" s="72">
        <f>13495.44+87924.02337</f>
        <v>101419.46337</v>
      </c>
      <c r="K22" s="138"/>
      <c r="L22" s="212"/>
    </row>
    <row r="23" spans="1:12" ht="22.5">
      <c r="A23" s="137"/>
      <c r="B23" s="141"/>
      <c r="C23" s="140"/>
      <c r="D23" s="14" t="s">
        <v>2</v>
      </c>
      <c r="E23" s="72">
        <f t="shared" si="15"/>
        <v>0</v>
      </c>
      <c r="F23" s="72">
        <v>0</v>
      </c>
      <c r="G23" s="72">
        <v>0</v>
      </c>
      <c r="H23" s="72">
        <v>0</v>
      </c>
      <c r="I23" s="72">
        <v>0</v>
      </c>
      <c r="J23" s="72">
        <v>0</v>
      </c>
      <c r="K23" s="138"/>
      <c r="L23" s="212"/>
    </row>
    <row r="24" spans="1:12">
      <c r="A24" s="137" t="s">
        <v>9</v>
      </c>
      <c r="B24" s="141" t="s">
        <v>31</v>
      </c>
      <c r="C24" s="174"/>
      <c r="D24" s="14" t="s">
        <v>20</v>
      </c>
      <c r="E24" s="72">
        <f>E25+E26+E27+E28</f>
        <v>8761.7566999999999</v>
      </c>
      <c r="F24" s="72">
        <f t="shared" ref="F24" si="16">F25+F26+F27+F28</f>
        <v>801.17729999999995</v>
      </c>
      <c r="G24" s="72">
        <f t="shared" ref="G24" si="17">G25+G26+G27+G28</f>
        <v>1680</v>
      </c>
      <c r="H24" s="72">
        <f t="shared" ref="H24" si="18">H25+H26+H27+H28</f>
        <v>2280.5794000000001</v>
      </c>
      <c r="I24" s="72">
        <f t="shared" ref="I24" si="19">I25+I26+I27+I28</f>
        <v>2000</v>
      </c>
      <c r="J24" s="72">
        <f t="shared" ref="J24" si="20">J25+J26+J27+J28</f>
        <v>2000</v>
      </c>
      <c r="K24" s="138" t="s">
        <v>411</v>
      </c>
      <c r="L24" s="213"/>
    </row>
    <row r="25" spans="1:12" ht="33.75">
      <c r="A25" s="137"/>
      <c r="B25" s="141"/>
      <c r="C25" s="174"/>
      <c r="D25" s="14" t="s">
        <v>26</v>
      </c>
      <c r="E25" s="72">
        <f>F25+G25+H25+I25+J25</f>
        <v>0</v>
      </c>
      <c r="F25" s="72">
        <v>0</v>
      </c>
      <c r="G25" s="72">
        <v>0</v>
      </c>
      <c r="H25" s="72">
        <v>0</v>
      </c>
      <c r="I25" s="72">
        <v>0</v>
      </c>
      <c r="J25" s="72">
        <v>0</v>
      </c>
      <c r="K25" s="138"/>
      <c r="L25" s="213"/>
    </row>
    <row r="26" spans="1:12" ht="33.75">
      <c r="A26" s="137"/>
      <c r="B26" s="141"/>
      <c r="C26" s="174"/>
      <c r="D26" s="14" t="s">
        <v>1</v>
      </c>
      <c r="E26" s="72">
        <f t="shared" ref="E26:E28" si="21">F26+G26+H26+I26+J26</f>
        <v>0</v>
      </c>
      <c r="F26" s="72">
        <v>0</v>
      </c>
      <c r="G26" s="72">
        <v>0</v>
      </c>
      <c r="H26" s="72">
        <v>0</v>
      </c>
      <c r="I26" s="72">
        <v>0</v>
      </c>
      <c r="J26" s="72">
        <v>0</v>
      </c>
      <c r="K26" s="138"/>
      <c r="L26" s="213"/>
    </row>
    <row r="27" spans="1:12" ht="33.75">
      <c r="A27" s="137"/>
      <c r="B27" s="141"/>
      <c r="C27" s="174"/>
      <c r="D27" s="14" t="s">
        <v>21</v>
      </c>
      <c r="E27" s="72">
        <f t="shared" si="21"/>
        <v>8761.7566999999999</v>
      </c>
      <c r="F27" s="76">
        <v>801.17729999999995</v>
      </c>
      <c r="G27" s="76">
        <f>1000+200+100+336+44</f>
        <v>1680</v>
      </c>
      <c r="H27" s="72">
        <f>2000+230.5794+50</f>
        <v>2280.5794000000001</v>
      </c>
      <c r="I27" s="72">
        <v>2000</v>
      </c>
      <c r="J27" s="72">
        <v>2000</v>
      </c>
      <c r="K27" s="138"/>
      <c r="L27" s="213"/>
    </row>
    <row r="28" spans="1:12" ht="22.5">
      <c r="A28" s="137"/>
      <c r="B28" s="141"/>
      <c r="C28" s="174"/>
      <c r="D28" s="14" t="s">
        <v>2</v>
      </c>
      <c r="E28" s="72">
        <f t="shared" si="21"/>
        <v>0</v>
      </c>
      <c r="F28" s="72">
        <v>0</v>
      </c>
      <c r="G28" s="72">
        <v>0</v>
      </c>
      <c r="H28" s="72">
        <v>0</v>
      </c>
      <c r="I28" s="72">
        <v>0</v>
      </c>
      <c r="J28" s="72">
        <v>0</v>
      </c>
      <c r="K28" s="138"/>
      <c r="L28" s="213"/>
    </row>
    <row r="29" spans="1:12">
      <c r="A29" s="140" t="s">
        <v>20</v>
      </c>
      <c r="B29" s="140"/>
      <c r="C29" s="140"/>
      <c r="D29" s="14" t="s">
        <v>20</v>
      </c>
      <c r="E29" s="72">
        <f>E30+E31+E32+E33</f>
        <v>593131.65592000005</v>
      </c>
      <c r="F29" s="72">
        <f t="shared" ref="F29" si="22">F30+F31+F32+F33</f>
        <v>103072.26385</v>
      </c>
      <c r="G29" s="72">
        <f t="shared" ref="G29" si="23">G30+G31+G32+G33</f>
        <v>109388.99768000001</v>
      </c>
      <c r="H29" s="72">
        <f t="shared" ref="H29" si="24">H30+H31+H32+H33</f>
        <v>129837.25818999999</v>
      </c>
      <c r="I29" s="72">
        <f t="shared" ref="I29" si="25">I30+I31+I32+I33</f>
        <v>125416.5681</v>
      </c>
      <c r="J29" s="72">
        <f t="shared" ref="J29" si="26">J30+J31+J32+J33</f>
        <v>125416.5681</v>
      </c>
      <c r="K29" s="140"/>
      <c r="L29" s="212"/>
    </row>
    <row r="30" spans="1:12" ht="33.75">
      <c r="A30" s="140"/>
      <c r="B30" s="140"/>
      <c r="C30" s="140"/>
      <c r="D30" s="14" t="s">
        <v>26</v>
      </c>
      <c r="E30" s="72">
        <f>F30+G30+H30+I30+J30</f>
        <v>0</v>
      </c>
      <c r="F30" s="72">
        <f>F10</f>
        <v>0</v>
      </c>
      <c r="G30" s="72">
        <f t="shared" ref="G30:J30" si="27">G10</f>
        <v>0</v>
      </c>
      <c r="H30" s="72">
        <f t="shared" si="27"/>
        <v>0</v>
      </c>
      <c r="I30" s="72">
        <f t="shared" si="27"/>
        <v>0</v>
      </c>
      <c r="J30" s="72">
        <f t="shared" si="27"/>
        <v>0</v>
      </c>
      <c r="K30" s="140"/>
      <c r="L30" s="212"/>
    </row>
    <row r="31" spans="1:12" ht="33.75">
      <c r="A31" s="140"/>
      <c r="B31" s="140"/>
      <c r="C31" s="140"/>
      <c r="D31" s="14" t="s">
        <v>1</v>
      </c>
      <c r="E31" s="72">
        <f t="shared" ref="E31:E33" si="28">F31+G31+H31+I31+J31</f>
        <v>0</v>
      </c>
      <c r="F31" s="72">
        <f t="shared" ref="F31:J31" si="29">F11</f>
        <v>0</v>
      </c>
      <c r="G31" s="72">
        <f t="shared" si="29"/>
        <v>0</v>
      </c>
      <c r="H31" s="72">
        <f t="shared" si="29"/>
        <v>0</v>
      </c>
      <c r="I31" s="72">
        <f t="shared" si="29"/>
        <v>0</v>
      </c>
      <c r="J31" s="72">
        <f t="shared" si="29"/>
        <v>0</v>
      </c>
      <c r="K31" s="140"/>
      <c r="L31" s="212"/>
    </row>
    <row r="32" spans="1:12" ht="33.75">
      <c r="A32" s="140"/>
      <c r="B32" s="140"/>
      <c r="C32" s="140"/>
      <c r="D32" s="14" t="s">
        <v>21</v>
      </c>
      <c r="E32" s="72">
        <f t="shared" si="28"/>
        <v>593131.65592000005</v>
      </c>
      <c r="F32" s="72">
        <f t="shared" ref="F32:J32" si="30">F12</f>
        <v>103072.26385</v>
      </c>
      <c r="G32" s="72">
        <f t="shared" si="30"/>
        <v>109388.99768000001</v>
      </c>
      <c r="H32" s="72">
        <f t="shared" si="30"/>
        <v>129837.25818999999</v>
      </c>
      <c r="I32" s="72">
        <f t="shared" si="30"/>
        <v>125416.5681</v>
      </c>
      <c r="J32" s="72">
        <f t="shared" si="30"/>
        <v>125416.5681</v>
      </c>
      <c r="K32" s="140"/>
      <c r="L32" s="212"/>
    </row>
    <row r="33" spans="1:12" ht="22.5">
      <c r="A33" s="140"/>
      <c r="B33" s="140"/>
      <c r="C33" s="140"/>
      <c r="D33" s="14" t="s">
        <v>2</v>
      </c>
      <c r="E33" s="72">
        <f t="shared" si="28"/>
        <v>0</v>
      </c>
      <c r="F33" s="72">
        <f t="shared" ref="F33:J33" si="31">F13</f>
        <v>0</v>
      </c>
      <c r="G33" s="72">
        <f t="shared" si="31"/>
        <v>0</v>
      </c>
      <c r="H33" s="72">
        <f t="shared" si="31"/>
        <v>0</v>
      </c>
      <c r="I33" s="72">
        <f t="shared" si="31"/>
        <v>0</v>
      </c>
      <c r="J33" s="72">
        <f t="shared" si="31"/>
        <v>0</v>
      </c>
      <c r="K33" s="140"/>
      <c r="L33" s="212"/>
    </row>
    <row r="34" spans="1:12">
      <c r="L34" s="109"/>
    </row>
    <row r="35" spans="1:12">
      <c r="A35" s="1"/>
      <c r="E35" s="92"/>
      <c r="F35" s="92"/>
      <c r="G35" s="92"/>
      <c r="K35" s="1" t="s">
        <v>451</v>
      </c>
    </row>
    <row r="36" spans="1:12">
      <c r="A36" s="1"/>
    </row>
    <row r="37" spans="1:12">
      <c r="A37" s="1"/>
    </row>
    <row r="38" spans="1:12">
      <c r="A38" s="1"/>
    </row>
    <row r="39" spans="1:12">
      <c r="A39" s="1"/>
    </row>
    <row r="40" spans="1:12">
      <c r="A40" s="1"/>
    </row>
  </sheetData>
  <mergeCells count="37">
    <mergeCell ref="I4:K4"/>
    <mergeCell ref="I3:K3"/>
    <mergeCell ref="I2:K2"/>
    <mergeCell ref="I1:K1"/>
    <mergeCell ref="D6:D7"/>
    <mergeCell ref="E6:E7"/>
    <mergeCell ref="A5:L5"/>
    <mergeCell ref="F6:J6"/>
    <mergeCell ref="K6:K7"/>
    <mergeCell ref="L6:L7"/>
    <mergeCell ref="A6:A7"/>
    <mergeCell ref="B6:B7"/>
    <mergeCell ref="C6:C7"/>
    <mergeCell ref="A14:A18"/>
    <mergeCell ref="B14:B18"/>
    <mergeCell ref="C14:C18"/>
    <mergeCell ref="K14:K18"/>
    <mergeCell ref="L14:L18"/>
    <mergeCell ref="A9:A13"/>
    <mergeCell ref="B9:B13"/>
    <mergeCell ref="C9:C13"/>
    <mergeCell ref="K9:K13"/>
    <mergeCell ref="L9:L13"/>
    <mergeCell ref="K29:K33"/>
    <mergeCell ref="L29:L33"/>
    <mergeCell ref="A19:A23"/>
    <mergeCell ref="B19:B23"/>
    <mergeCell ref="C19:C23"/>
    <mergeCell ref="K19:K23"/>
    <mergeCell ref="L19:L23"/>
    <mergeCell ref="A24:A28"/>
    <mergeCell ref="B24:B28"/>
    <mergeCell ref="C24:C28"/>
    <mergeCell ref="K24:K28"/>
    <mergeCell ref="L24:L28"/>
    <mergeCell ref="A29:B33"/>
    <mergeCell ref="C29:C33"/>
  </mergeCells>
  <pageMargins left="0.70866141732283472" right="0.70866141732283472" top="0.74803149606299213" bottom="0.74803149606299213" header="0.31496062992125984" footer="0.31496062992125984"/>
  <pageSetup paperSize="9" scale="96" firstPageNumber="40" fitToHeight="0" orientation="landscape" useFirstPageNumber="1" r:id="rId1"/>
  <headerFooter differentFirst="1">
    <oddHeader>&amp;C2</oddHeader>
  </headerFooter>
  <rowBreaks count="1" manualBreakCount="1">
    <brk id="18"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28"/>
  <sheetViews>
    <sheetView view="pageBreakPreview" zoomScale="80" zoomScaleNormal="85" zoomScaleSheetLayoutView="80" zoomScalePageLayoutView="70" workbookViewId="0">
      <selection activeCell="K12" sqref="K12"/>
    </sheetView>
  </sheetViews>
  <sheetFormatPr defaultColWidth="9.140625" defaultRowHeight="18.75"/>
  <cols>
    <col min="1" max="1" width="14" style="49" customWidth="1"/>
    <col min="2" max="2" width="60.28515625" style="50" customWidth="1"/>
    <col min="3" max="3" width="30.5703125" style="50" customWidth="1"/>
    <col min="4" max="4" width="17.5703125" style="50" customWidth="1"/>
    <col min="5" max="5" width="19.7109375" style="38" customWidth="1"/>
    <col min="6" max="7" width="9.140625" style="38" customWidth="1"/>
    <col min="8" max="9" width="9.42578125" style="38" customWidth="1"/>
    <col min="10" max="10" width="7.85546875" style="38" customWidth="1"/>
    <col min="11" max="11" width="32.85546875" style="38" customWidth="1"/>
    <col min="12" max="16" width="9.140625" style="38"/>
    <col min="17" max="19" width="0" style="38" hidden="1" customWidth="1"/>
    <col min="20" max="16384" width="9.140625" style="38"/>
  </cols>
  <sheetData>
    <row r="1" spans="1:28">
      <c r="K1" s="105" t="s">
        <v>449</v>
      </c>
    </row>
    <row r="2" spans="1:28">
      <c r="K2" s="105" t="s">
        <v>394</v>
      </c>
    </row>
    <row r="3" spans="1:28">
      <c r="K3" s="105" t="s">
        <v>473</v>
      </c>
    </row>
    <row r="4" spans="1:28">
      <c r="K4" s="105" t="s">
        <v>455</v>
      </c>
    </row>
    <row r="6" spans="1:28">
      <c r="A6" s="217" t="s">
        <v>475</v>
      </c>
      <c r="B6" s="218"/>
      <c r="C6" s="218"/>
      <c r="D6" s="218"/>
      <c r="E6" s="218"/>
      <c r="F6" s="218"/>
      <c r="G6" s="218"/>
      <c r="H6" s="218"/>
      <c r="I6" s="218"/>
      <c r="J6" s="218"/>
      <c r="K6" s="218"/>
    </row>
    <row r="8" spans="1:28" ht="18.75" customHeight="1">
      <c r="A8" s="215" t="s">
        <v>238</v>
      </c>
      <c r="B8" s="215" t="s">
        <v>239</v>
      </c>
      <c r="C8" s="215" t="s">
        <v>240</v>
      </c>
      <c r="D8" s="215" t="s">
        <v>241</v>
      </c>
      <c r="E8" s="215" t="s">
        <v>242</v>
      </c>
      <c r="F8" s="215" t="s">
        <v>243</v>
      </c>
      <c r="G8" s="215"/>
      <c r="H8" s="215"/>
      <c r="I8" s="215"/>
      <c r="J8" s="215"/>
      <c r="K8" s="215" t="s">
        <v>244</v>
      </c>
      <c r="L8" s="39"/>
    </row>
    <row r="9" spans="1:28" ht="102.75" customHeight="1">
      <c r="A9" s="215"/>
      <c r="B9" s="215"/>
      <c r="C9" s="215"/>
      <c r="D9" s="215"/>
      <c r="E9" s="215"/>
      <c r="F9" s="40" t="s">
        <v>5</v>
      </c>
      <c r="G9" s="40" t="s">
        <v>4</v>
      </c>
      <c r="H9" s="40" t="s">
        <v>3</v>
      </c>
      <c r="I9" s="40" t="s">
        <v>65</v>
      </c>
      <c r="J9" s="40" t="s">
        <v>66</v>
      </c>
      <c r="K9" s="215"/>
      <c r="L9" s="39"/>
    </row>
    <row r="10" spans="1:28">
      <c r="A10" s="40">
        <v>1</v>
      </c>
      <c r="B10" s="83">
        <v>2</v>
      </c>
      <c r="C10" s="40">
        <v>3</v>
      </c>
      <c r="D10" s="40">
        <v>4</v>
      </c>
      <c r="E10" s="40">
        <v>5</v>
      </c>
      <c r="F10" s="40">
        <v>6</v>
      </c>
      <c r="G10" s="40">
        <v>7</v>
      </c>
      <c r="H10" s="40">
        <v>8</v>
      </c>
      <c r="I10" s="40">
        <v>9</v>
      </c>
      <c r="J10" s="40">
        <v>10</v>
      </c>
      <c r="K10" s="40">
        <v>11</v>
      </c>
      <c r="L10" s="39"/>
    </row>
    <row r="11" spans="1:28">
      <c r="A11" s="40">
        <v>1</v>
      </c>
      <c r="B11" s="215" t="s">
        <v>245</v>
      </c>
      <c r="C11" s="215"/>
      <c r="D11" s="215"/>
      <c r="E11" s="215"/>
      <c r="F11" s="215"/>
      <c r="G11" s="215"/>
      <c r="H11" s="215"/>
      <c r="I11" s="215"/>
      <c r="J11" s="215"/>
      <c r="K11" s="215"/>
      <c r="L11" s="39"/>
    </row>
    <row r="12" spans="1:28" ht="150">
      <c r="A12" s="41" t="s">
        <v>7</v>
      </c>
      <c r="B12" s="89" t="s">
        <v>246</v>
      </c>
      <c r="C12" s="58" t="s">
        <v>247</v>
      </c>
      <c r="D12" s="58" t="s">
        <v>248</v>
      </c>
      <c r="E12" s="59" t="s">
        <v>437</v>
      </c>
      <c r="F12" s="44">
        <v>100</v>
      </c>
      <c r="G12" s="44">
        <v>100</v>
      </c>
      <c r="H12" s="44">
        <v>100</v>
      </c>
      <c r="I12" s="44">
        <v>100</v>
      </c>
      <c r="J12" s="44">
        <v>100</v>
      </c>
      <c r="K12" s="44" t="s">
        <v>249</v>
      </c>
      <c r="L12" s="39"/>
    </row>
    <row r="13" spans="1:28" ht="409.5">
      <c r="A13" s="41" t="s">
        <v>8</v>
      </c>
      <c r="B13" s="89" t="s">
        <v>250</v>
      </c>
      <c r="C13" s="58" t="s">
        <v>251</v>
      </c>
      <c r="D13" s="58" t="s">
        <v>248</v>
      </c>
      <c r="E13" s="59" t="s">
        <v>437</v>
      </c>
      <c r="F13" s="44">
        <v>100</v>
      </c>
      <c r="G13" s="44">
        <v>100</v>
      </c>
      <c r="H13" s="44">
        <v>100</v>
      </c>
      <c r="I13" s="44">
        <v>100</v>
      </c>
      <c r="J13" s="44">
        <v>100</v>
      </c>
      <c r="K13" s="44" t="s">
        <v>147</v>
      </c>
      <c r="L13" s="39"/>
    </row>
    <row r="14" spans="1:28" ht="409.5">
      <c r="A14" s="41" t="s">
        <v>9</v>
      </c>
      <c r="B14" s="89" t="s">
        <v>252</v>
      </c>
      <c r="C14" s="58" t="s">
        <v>251</v>
      </c>
      <c r="D14" s="58" t="s">
        <v>248</v>
      </c>
      <c r="E14" s="59" t="s">
        <v>437</v>
      </c>
      <c r="F14" s="44">
        <v>111.3</v>
      </c>
      <c r="G14" s="44">
        <v>114</v>
      </c>
      <c r="H14" s="44">
        <v>104.4</v>
      </c>
      <c r="I14" s="44">
        <v>100</v>
      </c>
      <c r="J14" s="44">
        <v>100</v>
      </c>
      <c r="K14" s="44" t="s">
        <v>253</v>
      </c>
      <c r="L14" s="39"/>
    </row>
    <row r="15" spans="1:28" ht="237" customHeight="1">
      <c r="A15" s="41" t="s">
        <v>10</v>
      </c>
      <c r="B15" s="89" t="s">
        <v>370</v>
      </c>
      <c r="C15" s="58" t="s">
        <v>254</v>
      </c>
      <c r="D15" s="58" t="s">
        <v>248</v>
      </c>
      <c r="E15" s="59" t="s">
        <v>428</v>
      </c>
      <c r="F15" s="44" t="s">
        <v>428</v>
      </c>
      <c r="G15" s="44" t="s">
        <v>428</v>
      </c>
      <c r="H15" s="44">
        <v>18.5</v>
      </c>
      <c r="I15" s="44">
        <v>18.5</v>
      </c>
      <c r="J15" s="44">
        <v>18.5</v>
      </c>
      <c r="K15" s="44" t="s">
        <v>74</v>
      </c>
      <c r="L15" s="42"/>
      <c r="M15" s="43"/>
      <c r="N15" s="43"/>
      <c r="O15" s="43"/>
      <c r="P15" s="43"/>
      <c r="Q15" s="43"/>
      <c r="R15" s="43"/>
      <c r="S15" s="43"/>
      <c r="T15" s="43"/>
      <c r="U15" s="43"/>
      <c r="V15" s="43"/>
      <c r="W15" s="43"/>
      <c r="X15" s="43"/>
      <c r="Y15" s="43"/>
      <c r="Z15" s="43"/>
      <c r="AA15" s="43"/>
      <c r="AB15" s="43"/>
    </row>
    <row r="16" spans="1:28" ht="177.75" customHeight="1">
      <c r="A16" s="41" t="s">
        <v>11</v>
      </c>
      <c r="B16" s="89" t="s">
        <v>439</v>
      </c>
      <c r="C16" s="85" t="s">
        <v>440</v>
      </c>
      <c r="D16" s="85" t="s">
        <v>248</v>
      </c>
      <c r="E16" s="86" t="s">
        <v>437</v>
      </c>
      <c r="F16" s="87">
        <v>100</v>
      </c>
      <c r="G16" s="87">
        <v>100</v>
      </c>
      <c r="H16" s="87" t="s">
        <v>428</v>
      </c>
      <c r="I16" s="87" t="s">
        <v>428</v>
      </c>
      <c r="J16" s="87" t="s">
        <v>428</v>
      </c>
      <c r="K16" s="84" t="s">
        <v>78</v>
      </c>
      <c r="L16" s="42"/>
      <c r="M16" s="43"/>
      <c r="N16" s="43"/>
      <c r="O16" s="43"/>
      <c r="P16" s="43"/>
      <c r="Q16" s="43"/>
      <c r="R16" s="43"/>
      <c r="S16" s="43"/>
      <c r="T16" s="43"/>
      <c r="U16" s="43"/>
      <c r="V16" s="43"/>
      <c r="W16" s="43"/>
      <c r="X16" s="43"/>
      <c r="Y16" s="43"/>
      <c r="Z16" s="43"/>
      <c r="AA16" s="43"/>
      <c r="AB16" s="43"/>
    </row>
    <row r="17" spans="1:28" ht="233.25" customHeight="1">
      <c r="A17" s="41" t="s">
        <v>12</v>
      </c>
      <c r="B17" s="89" t="s">
        <v>441</v>
      </c>
      <c r="C17" s="85" t="s">
        <v>254</v>
      </c>
      <c r="D17" s="85" t="s">
        <v>248</v>
      </c>
      <c r="E17" s="86" t="s">
        <v>442</v>
      </c>
      <c r="F17" s="87">
        <v>19.13</v>
      </c>
      <c r="G17" s="87">
        <v>19.14</v>
      </c>
      <c r="H17" s="87" t="s">
        <v>428</v>
      </c>
      <c r="I17" s="87" t="s">
        <v>428</v>
      </c>
      <c r="J17" s="87" t="s">
        <v>428</v>
      </c>
      <c r="K17" s="84" t="s">
        <v>74</v>
      </c>
      <c r="L17" s="42"/>
      <c r="M17" s="43"/>
      <c r="N17" s="43"/>
      <c r="O17" s="43"/>
      <c r="P17" s="43"/>
      <c r="Q17" s="43"/>
      <c r="R17" s="43"/>
      <c r="S17" s="43"/>
      <c r="T17" s="43"/>
      <c r="U17" s="43"/>
      <c r="V17" s="43"/>
      <c r="W17" s="43"/>
      <c r="X17" s="43"/>
      <c r="Y17" s="43"/>
      <c r="Z17" s="43"/>
      <c r="AA17" s="43"/>
      <c r="AB17" s="43"/>
    </row>
    <row r="18" spans="1:28" ht="330.75" customHeight="1">
      <c r="A18" s="41" t="s">
        <v>429</v>
      </c>
      <c r="B18" s="89" t="s">
        <v>443</v>
      </c>
      <c r="C18" s="85" t="s">
        <v>254</v>
      </c>
      <c r="D18" s="85" t="s">
        <v>248</v>
      </c>
      <c r="E18" s="86" t="s">
        <v>437</v>
      </c>
      <c r="F18" s="88">
        <v>100</v>
      </c>
      <c r="G18" s="88">
        <v>100</v>
      </c>
      <c r="H18" s="88" t="s">
        <v>428</v>
      </c>
      <c r="I18" s="88" t="s">
        <v>428</v>
      </c>
      <c r="J18" s="88" t="s">
        <v>428</v>
      </c>
      <c r="K18" s="84" t="s">
        <v>444</v>
      </c>
      <c r="L18" s="42"/>
      <c r="M18" s="43"/>
      <c r="N18" s="43"/>
      <c r="O18" s="43"/>
      <c r="P18" s="43"/>
      <c r="Q18" s="43"/>
      <c r="R18" s="43"/>
      <c r="S18" s="43"/>
      <c r="T18" s="43"/>
      <c r="U18" s="43"/>
      <c r="V18" s="43"/>
      <c r="W18" s="43"/>
      <c r="X18" s="43"/>
      <c r="Y18" s="43"/>
      <c r="Z18" s="43"/>
      <c r="AA18" s="43"/>
      <c r="AB18" s="43"/>
    </row>
    <row r="19" spans="1:28" ht="328.5" customHeight="1">
      <c r="A19" s="41" t="s">
        <v>62</v>
      </c>
      <c r="B19" s="89" t="s">
        <v>445</v>
      </c>
      <c r="C19" s="85" t="s">
        <v>254</v>
      </c>
      <c r="D19" s="85" t="s">
        <v>248</v>
      </c>
      <c r="E19" s="86" t="s">
        <v>367</v>
      </c>
      <c r="F19" s="88">
        <v>50</v>
      </c>
      <c r="G19" s="88">
        <v>50</v>
      </c>
      <c r="H19" s="88" t="s">
        <v>428</v>
      </c>
      <c r="I19" s="88" t="s">
        <v>428</v>
      </c>
      <c r="J19" s="88" t="s">
        <v>428</v>
      </c>
      <c r="K19" s="84" t="s">
        <v>444</v>
      </c>
      <c r="L19" s="42"/>
      <c r="M19" s="43"/>
      <c r="N19" s="43"/>
      <c r="O19" s="43"/>
      <c r="P19" s="43"/>
      <c r="Q19" s="43"/>
      <c r="R19" s="43"/>
      <c r="S19" s="43"/>
      <c r="T19" s="43"/>
      <c r="U19" s="43"/>
      <c r="V19" s="43"/>
      <c r="W19" s="43"/>
      <c r="X19" s="43"/>
      <c r="Y19" s="43"/>
      <c r="Z19" s="43"/>
      <c r="AA19" s="43"/>
      <c r="AB19" s="43"/>
    </row>
    <row r="20" spans="1:28" ht="328.5" customHeight="1">
      <c r="A20" s="41" t="s">
        <v>99</v>
      </c>
      <c r="B20" s="89" t="s">
        <v>446</v>
      </c>
      <c r="C20" s="85" t="s">
        <v>254</v>
      </c>
      <c r="D20" s="85" t="s">
        <v>248</v>
      </c>
      <c r="E20" s="86" t="s">
        <v>437</v>
      </c>
      <c r="F20" s="84">
        <v>100</v>
      </c>
      <c r="G20" s="84">
        <v>100</v>
      </c>
      <c r="H20" s="84" t="s">
        <v>428</v>
      </c>
      <c r="I20" s="84" t="s">
        <v>428</v>
      </c>
      <c r="J20" s="84" t="s">
        <v>428</v>
      </c>
      <c r="K20" s="84" t="s">
        <v>447</v>
      </c>
      <c r="L20" s="42"/>
      <c r="M20" s="43"/>
      <c r="N20" s="43"/>
      <c r="O20" s="43"/>
      <c r="P20" s="43"/>
      <c r="Q20" s="43"/>
      <c r="R20" s="43"/>
      <c r="S20" s="43"/>
      <c r="T20" s="43"/>
      <c r="U20" s="43"/>
      <c r="V20" s="43"/>
      <c r="W20" s="43"/>
      <c r="X20" s="43"/>
      <c r="Y20" s="43"/>
      <c r="Z20" s="43"/>
      <c r="AA20" s="43"/>
      <c r="AB20" s="43"/>
    </row>
    <row r="21" spans="1:28" ht="328.5" customHeight="1">
      <c r="A21" s="41" t="s">
        <v>100</v>
      </c>
      <c r="B21" s="89" t="s">
        <v>468</v>
      </c>
      <c r="C21" s="85" t="s">
        <v>470</v>
      </c>
      <c r="D21" s="85" t="s">
        <v>248</v>
      </c>
      <c r="E21" s="86" t="s">
        <v>428</v>
      </c>
      <c r="F21" s="84" t="s">
        <v>428</v>
      </c>
      <c r="G21" s="84" t="s">
        <v>428</v>
      </c>
      <c r="H21" s="84">
        <v>100</v>
      </c>
      <c r="I21" s="84">
        <v>100</v>
      </c>
      <c r="J21" s="84">
        <v>100</v>
      </c>
      <c r="K21" s="84" t="s">
        <v>471</v>
      </c>
      <c r="L21" s="42"/>
      <c r="M21" s="43"/>
      <c r="N21" s="43"/>
      <c r="O21" s="43"/>
      <c r="P21" s="43"/>
      <c r="Q21" s="43"/>
      <c r="R21" s="43"/>
      <c r="S21" s="43"/>
      <c r="T21" s="43"/>
      <c r="U21" s="43"/>
      <c r="V21" s="43"/>
      <c r="W21" s="43"/>
      <c r="X21" s="43"/>
      <c r="Y21" s="43"/>
      <c r="Z21" s="43"/>
      <c r="AA21" s="43"/>
      <c r="AB21" s="43"/>
    </row>
    <row r="22" spans="1:28">
      <c r="A22" s="40">
        <v>2</v>
      </c>
      <c r="B22" s="216" t="s">
        <v>258</v>
      </c>
      <c r="C22" s="216"/>
      <c r="D22" s="216"/>
      <c r="E22" s="216"/>
      <c r="F22" s="216"/>
      <c r="G22" s="216"/>
      <c r="H22" s="216"/>
      <c r="I22" s="216"/>
      <c r="J22" s="216"/>
      <c r="K22" s="216"/>
      <c r="L22" s="39"/>
    </row>
    <row r="23" spans="1:28" ht="150">
      <c r="A23" s="41" t="s">
        <v>13</v>
      </c>
      <c r="B23" s="89" t="s">
        <v>259</v>
      </c>
      <c r="C23" s="58" t="s">
        <v>247</v>
      </c>
      <c r="D23" s="58" t="s">
        <v>248</v>
      </c>
      <c r="E23" s="60">
        <v>100</v>
      </c>
      <c r="F23" s="44">
        <v>100</v>
      </c>
      <c r="G23" s="44">
        <v>100</v>
      </c>
      <c r="H23" s="44">
        <v>100</v>
      </c>
      <c r="I23" s="44">
        <v>100</v>
      </c>
      <c r="J23" s="44">
        <v>100</v>
      </c>
      <c r="K23" s="44" t="s">
        <v>260</v>
      </c>
    </row>
    <row r="24" spans="1:28" ht="141.75" customHeight="1">
      <c r="A24" s="41" t="s">
        <v>14</v>
      </c>
      <c r="B24" s="89" t="s">
        <v>261</v>
      </c>
      <c r="C24" s="58" t="s">
        <v>256</v>
      </c>
      <c r="D24" s="58" t="s">
        <v>248</v>
      </c>
      <c r="E24" s="90">
        <v>83.9</v>
      </c>
      <c r="F24" s="91">
        <v>85</v>
      </c>
      <c r="G24" s="44">
        <v>83.9</v>
      </c>
      <c r="H24" s="44">
        <v>84.2</v>
      </c>
      <c r="I24" s="44">
        <v>84.2</v>
      </c>
      <c r="J24" s="44">
        <v>84.2</v>
      </c>
      <c r="K24" s="44" t="s">
        <v>438</v>
      </c>
      <c r="L24" s="45"/>
      <c r="M24" s="45"/>
      <c r="N24" s="45"/>
      <c r="O24" s="45"/>
      <c r="P24" s="45"/>
      <c r="Q24" s="45"/>
      <c r="R24" s="45"/>
      <c r="S24" s="45"/>
      <c r="T24" s="45"/>
      <c r="U24" s="45"/>
      <c r="V24" s="45"/>
      <c r="W24" s="45"/>
      <c r="X24" s="45"/>
      <c r="Y24" s="45"/>
      <c r="Z24" s="45"/>
      <c r="AA24" s="45"/>
      <c r="AB24" s="45"/>
    </row>
    <row r="25" spans="1:28">
      <c r="A25" s="46"/>
      <c r="B25" s="47"/>
      <c r="C25" s="48"/>
      <c r="D25" s="47"/>
      <c r="E25" s="48"/>
      <c r="F25" s="48"/>
      <c r="G25" s="48"/>
      <c r="H25" s="48"/>
      <c r="I25" s="48"/>
      <c r="J25" s="48"/>
      <c r="K25" s="48"/>
    </row>
    <row r="26" spans="1:28">
      <c r="A26" s="46"/>
      <c r="B26" s="47"/>
      <c r="C26" s="48"/>
      <c r="D26" s="47"/>
      <c r="E26" s="48"/>
      <c r="F26" s="48"/>
      <c r="G26" s="48"/>
      <c r="H26" s="48"/>
      <c r="I26" s="48"/>
      <c r="J26" s="48"/>
      <c r="K26" s="48"/>
    </row>
    <row r="27" spans="1:28">
      <c r="A27" s="46"/>
      <c r="B27" s="47"/>
      <c r="C27" s="107" t="s">
        <v>476</v>
      </c>
      <c r="D27" s="108"/>
      <c r="E27" s="107"/>
      <c r="F27" s="107"/>
      <c r="G27" s="48"/>
      <c r="H27" s="48"/>
      <c r="I27" s="48"/>
      <c r="J27" s="48"/>
      <c r="K27" s="47" t="s">
        <v>451</v>
      </c>
    </row>
    <row r="28" spans="1:28">
      <c r="A28" s="46"/>
      <c r="B28" s="47"/>
      <c r="C28" s="107"/>
      <c r="D28" s="108"/>
      <c r="E28" s="107"/>
      <c r="F28" s="107"/>
      <c r="G28" s="48"/>
      <c r="H28" s="48"/>
      <c r="I28" s="48"/>
      <c r="J28" s="48"/>
      <c r="K28" s="48"/>
    </row>
  </sheetData>
  <mergeCells count="10">
    <mergeCell ref="B11:K11"/>
    <mergeCell ref="B22:K22"/>
    <mergeCell ref="A6:K6"/>
    <mergeCell ref="A8:A9"/>
    <mergeCell ref="B8:B9"/>
    <mergeCell ref="C8:C9"/>
    <mergeCell ref="D8:D9"/>
    <mergeCell ref="E8:E9"/>
    <mergeCell ref="F8:J8"/>
    <mergeCell ref="K8:K9"/>
  </mergeCells>
  <pageMargins left="0.55118110236220474" right="0.15748031496062992" top="0.43307086614173229" bottom="0.27559055118110237" header="0.23622047244094491" footer="0.31496062992125984"/>
  <pageSetup paperSize="9" scale="63" firstPageNumber="3" fitToHeight="0" orientation="landscape" useFirstPageNumber="1" r:id="rId1"/>
  <headerFooter differentFirst="1"/>
  <rowBreaks count="4" manualBreakCount="4">
    <brk id="13" max="10" man="1"/>
    <brk id="15" max="10" man="1"/>
    <brk id="18" max="10" man="1"/>
    <brk id="2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view="pageBreakPreview" zoomScale="60" zoomScaleNormal="100" zoomScalePageLayoutView="55" workbookViewId="0">
      <selection activeCell="D11" sqref="D11"/>
    </sheetView>
  </sheetViews>
  <sheetFormatPr defaultColWidth="10.28515625" defaultRowHeight="18.75"/>
  <cols>
    <col min="1" max="1" width="11" style="57" bestFit="1" customWidth="1"/>
    <col min="2" max="2" width="40.140625" style="51" customWidth="1"/>
    <col min="3" max="3" width="22.5703125" style="51" customWidth="1"/>
    <col min="4" max="4" width="110.140625" style="51" customWidth="1"/>
    <col min="5" max="5" width="58.42578125" style="51" customWidth="1"/>
    <col min="6" max="6" width="30.28515625" style="51" customWidth="1"/>
    <col min="7" max="16384" width="10.28515625" style="51"/>
  </cols>
  <sheetData>
    <row r="1" spans="1:7">
      <c r="E1" s="221" t="s">
        <v>466</v>
      </c>
      <c r="F1" s="221"/>
      <c r="G1" s="38"/>
    </row>
    <row r="2" spans="1:7">
      <c r="E2" s="221" t="s">
        <v>394</v>
      </c>
      <c r="F2" s="221"/>
      <c r="G2" s="38"/>
    </row>
    <row r="3" spans="1:7">
      <c r="E3" s="221" t="s">
        <v>473</v>
      </c>
      <c r="F3" s="221"/>
      <c r="G3" s="38"/>
    </row>
    <row r="4" spans="1:7">
      <c r="E4" s="221" t="s">
        <v>455</v>
      </c>
      <c r="F4" s="221"/>
      <c r="G4" s="38"/>
    </row>
    <row r="6" spans="1:7" ht="44.25" customHeight="1">
      <c r="A6" s="219" t="s">
        <v>474</v>
      </c>
      <c r="B6" s="219"/>
      <c r="C6" s="219"/>
      <c r="D6" s="219"/>
      <c r="E6" s="219"/>
      <c r="F6" s="219"/>
    </row>
    <row r="7" spans="1:7" s="54" customFormat="1" ht="37.5">
      <c r="A7" s="52" t="s">
        <v>19</v>
      </c>
      <c r="B7" s="53" t="s">
        <v>262</v>
      </c>
      <c r="C7" s="53" t="s">
        <v>263</v>
      </c>
      <c r="D7" s="53" t="s">
        <v>264</v>
      </c>
      <c r="E7" s="53" t="s">
        <v>265</v>
      </c>
      <c r="F7" s="53" t="s">
        <v>266</v>
      </c>
    </row>
    <row r="8" spans="1:7" s="54" customFormat="1">
      <c r="A8" s="52">
        <v>1</v>
      </c>
      <c r="B8" s="53">
        <v>2</v>
      </c>
      <c r="C8" s="53">
        <v>3</v>
      </c>
      <c r="D8" s="53">
        <v>4</v>
      </c>
      <c r="E8" s="53">
        <v>5</v>
      </c>
      <c r="F8" s="53">
        <v>6</v>
      </c>
    </row>
    <row r="9" spans="1:7" s="54" customFormat="1">
      <c r="A9" s="52">
        <v>1</v>
      </c>
      <c r="B9" s="220" t="s">
        <v>84</v>
      </c>
      <c r="C9" s="220"/>
      <c r="D9" s="220"/>
      <c r="E9" s="220"/>
      <c r="F9" s="220"/>
    </row>
    <row r="10" spans="1:7" ht="202.5" customHeight="1">
      <c r="A10" s="41" t="s">
        <v>7</v>
      </c>
      <c r="B10" s="55" t="s">
        <v>246</v>
      </c>
      <c r="C10" s="53" t="s">
        <v>248</v>
      </c>
      <c r="D10" s="55" t="s">
        <v>267</v>
      </c>
      <c r="E10" s="55" t="s">
        <v>268</v>
      </c>
      <c r="F10" s="55" t="s">
        <v>269</v>
      </c>
    </row>
    <row r="11" spans="1:7" ht="216.75" customHeight="1">
      <c r="A11" s="41" t="s">
        <v>8</v>
      </c>
      <c r="B11" s="55" t="s">
        <v>270</v>
      </c>
      <c r="C11" s="53" t="s">
        <v>248</v>
      </c>
      <c r="D11" s="55" t="s">
        <v>271</v>
      </c>
      <c r="E11" s="55" t="s">
        <v>272</v>
      </c>
      <c r="F11" s="55" t="s">
        <v>269</v>
      </c>
    </row>
    <row r="12" spans="1:7" ht="176.25" customHeight="1">
      <c r="A12" s="41" t="s">
        <v>9</v>
      </c>
      <c r="B12" s="55" t="s">
        <v>273</v>
      </c>
      <c r="C12" s="53" t="s">
        <v>248</v>
      </c>
      <c r="D12" s="55" t="s">
        <v>274</v>
      </c>
      <c r="E12" s="55" t="s">
        <v>272</v>
      </c>
      <c r="F12" s="55" t="s">
        <v>269</v>
      </c>
    </row>
    <row r="13" spans="1:7" ht="408.95" customHeight="1">
      <c r="A13" s="41" t="s">
        <v>10</v>
      </c>
      <c r="B13" s="55" t="s">
        <v>371</v>
      </c>
      <c r="C13" s="53" t="s">
        <v>248</v>
      </c>
      <c r="D13" s="4" t="s">
        <v>372</v>
      </c>
      <c r="E13" s="55" t="s">
        <v>275</v>
      </c>
      <c r="F13" s="55" t="s">
        <v>269</v>
      </c>
    </row>
    <row r="14" spans="1:7" ht="150">
      <c r="A14" s="41" t="s">
        <v>11</v>
      </c>
      <c r="B14" s="55" t="s">
        <v>468</v>
      </c>
      <c r="C14" s="101" t="s">
        <v>248</v>
      </c>
      <c r="D14" s="55" t="s">
        <v>469</v>
      </c>
      <c r="E14" s="55" t="s">
        <v>276</v>
      </c>
      <c r="F14" s="55" t="s">
        <v>269</v>
      </c>
    </row>
    <row r="15" spans="1:7" s="56" customFormat="1" ht="18.75" customHeight="1">
      <c r="A15" s="52" t="s">
        <v>49</v>
      </c>
      <c r="B15" s="220" t="s">
        <v>85</v>
      </c>
      <c r="C15" s="220"/>
      <c r="D15" s="220"/>
      <c r="E15" s="220"/>
      <c r="F15" s="220"/>
    </row>
    <row r="16" spans="1:7" s="56" customFormat="1" ht="198" customHeight="1">
      <c r="A16" s="41" t="s">
        <v>13</v>
      </c>
      <c r="B16" s="55" t="s">
        <v>277</v>
      </c>
      <c r="C16" s="53" t="s">
        <v>248</v>
      </c>
      <c r="D16" s="55" t="s">
        <v>278</v>
      </c>
      <c r="E16" s="55" t="s">
        <v>272</v>
      </c>
      <c r="F16" s="55" t="s">
        <v>269</v>
      </c>
    </row>
    <row r="17" spans="1:6" s="56" customFormat="1" ht="93.75">
      <c r="A17" s="41" t="s">
        <v>14</v>
      </c>
      <c r="B17" s="55" t="s">
        <v>279</v>
      </c>
      <c r="C17" s="53" t="s">
        <v>248</v>
      </c>
      <c r="D17" s="55" t="s">
        <v>280</v>
      </c>
      <c r="E17" s="55" t="s">
        <v>276</v>
      </c>
      <c r="F17" s="55" t="s">
        <v>269</v>
      </c>
    </row>
    <row r="20" spans="1:6">
      <c r="B20" s="1"/>
      <c r="C20" s="1"/>
      <c r="D20" s="109" t="s">
        <v>477</v>
      </c>
      <c r="E20" s="1"/>
      <c r="F20" s="106" t="s">
        <v>451</v>
      </c>
    </row>
  </sheetData>
  <mergeCells count="7">
    <mergeCell ref="A6:F6"/>
    <mergeCell ref="B9:F9"/>
    <mergeCell ref="B15:F15"/>
    <mergeCell ref="E1:F1"/>
    <mergeCell ref="E2:F2"/>
    <mergeCell ref="E3:F3"/>
    <mergeCell ref="E4:F4"/>
  </mergeCells>
  <printOptions horizontalCentered="1"/>
  <pageMargins left="0.70866141732283472" right="0.70866141732283472" top="0.74803149606299213" bottom="0.74803149606299213" header="0.31496062992125984" footer="0.31496062992125984"/>
  <pageSetup paperSize="9" scale="48" firstPageNumber="6" fitToHeight="14" orientation="landscape" useFirstPageNumber="1" r:id="rId1"/>
  <rowBreaks count="1" manualBreakCount="1">
    <brk id="1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9</vt:i4>
      </vt:variant>
    </vt:vector>
  </HeadingPairs>
  <TitlesOfParts>
    <vt:vector size="19" baseType="lpstr">
      <vt:lpstr>Лист1</vt:lpstr>
      <vt:lpstr>Паспорт мун. программы</vt:lpstr>
      <vt:lpstr>2</vt:lpstr>
      <vt:lpstr>3</vt:lpstr>
      <vt:lpstr>Перечень мероприятий ПП I </vt:lpstr>
      <vt:lpstr>Перечень мероприятий ПП II</vt:lpstr>
      <vt:lpstr>Перечень мероприятий ПП IV</vt:lpstr>
      <vt:lpstr>Целевые показатели</vt:lpstr>
      <vt:lpstr>Методика показателей</vt:lpstr>
      <vt:lpstr>Методика результатов</vt:lpstr>
      <vt:lpstr>'Целевые показатели'!Заголовки_для_печати</vt:lpstr>
      <vt:lpstr>Лист1!Область_печати</vt:lpstr>
      <vt:lpstr>'Методика показателей'!Область_печати</vt:lpstr>
      <vt:lpstr>'Методика результатов'!Область_печати</vt:lpstr>
      <vt:lpstr>'Паспорт мун. программы'!Область_печати</vt:lpstr>
      <vt:lpstr>'Перечень мероприятий ПП I '!Область_печати</vt:lpstr>
      <vt:lpstr>'Перечень мероприятий ПП II'!Область_печати</vt:lpstr>
      <vt:lpstr>'Перечень мероприятий ПП IV'!Область_печати</vt:lpstr>
      <vt:lpstr>'Целевые показатели'!Область_печати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ChepikDA</dc:creator>
  <dc:description>exif_MSED_201ed7500fbfe8c8b8cfe20a38fea086ba23c98e8d7d986db2b9dccdf53f6886</dc:description>
  <cp:lastModifiedBy>Снегирева Е.В.</cp:lastModifiedBy>
  <cp:lastPrinted>2025-10-22T12:02:21Z</cp:lastPrinted>
  <dcterms:created xsi:type="dcterms:W3CDTF">2020-09-02T09:10:59Z</dcterms:created>
  <dcterms:modified xsi:type="dcterms:W3CDTF">2025-11-05T08:39:11Z</dcterms:modified>
</cp:coreProperties>
</file>