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796\"/>
    </mc:Choice>
  </mc:AlternateContent>
  <bookViews>
    <workbookView xWindow="0" yWindow="0" windowWidth="28800" windowHeight="12135" tabRatio="500" activeTab="1"/>
  </bookViews>
  <sheets>
    <sheet name="В постановление" sheetId="1" r:id="rId1"/>
    <sheet name="Коэффициенты" sheetId="3" r:id="rId2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8" i="3" l="1"/>
  <c r="P26" i="1" l="1"/>
  <c r="N14" i="1"/>
  <c r="P31" i="1" l="1"/>
  <c r="T27" i="1" l="1"/>
  <c r="T16" i="1"/>
  <c r="H25" i="1" l="1"/>
  <c r="I24" i="1"/>
  <c r="H13" i="1"/>
  <c r="N31" i="1" l="1"/>
  <c r="H27" i="1" l="1"/>
  <c r="H17" i="1"/>
  <c r="H31" i="1"/>
  <c r="T18" i="1" l="1"/>
  <c r="T29" i="1"/>
  <c r="H26" i="1"/>
  <c r="H14" i="1"/>
  <c r="H29" i="1" l="1"/>
  <c r="H18" i="1"/>
  <c r="R14" i="1" l="1"/>
  <c r="T14" i="1"/>
  <c r="T21" i="1"/>
  <c r="N21" i="1"/>
  <c r="T30" i="1" l="1"/>
  <c r="T26" i="1"/>
  <c r="T25" i="1"/>
  <c r="T13" i="1"/>
  <c r="T12" i="1"/>
  <c r="T11" i="1"/>
  <c r="N30" i="1"/>
  <c r="C8" i="3" l="1"/>
  <c r="P30" i="1"/>
  <c r="P21" i="1"/>
  <c r="H8" i="3" l="1"/>
  <c r="N26" i="1"/>
  <c r="H16" i="1"/>
  <c r="H12" i="1" l="1"/>
  <c r="H11" i="1"/>
  <c r="N16" i="1" l="1"/>
  <c r="N27" i="1"/>
  <c r="P27" i="1" l="1"/>
  <c r="C7" i="3"/>
  <c r="G7" i="3" s="1"/>
  <c r="C6" i="3"/>
  <c r="H6" i="3" s="1"/>
  <c r="N29" i="1"/>
  <c r="T28" i="1"/>
  <c r="N28" i="1"/>
  <c r="S25" i="1"/>
  <c r="N25" i="1"/>
  <c r="S30" i="1"/>
  <c r="N20" i="1"/>
  <c r="N19" i="1"/>
  <c r="N18" i="1"/>
  <c r="N13" i="1"/>
  <c r="P25" i="1" s="1"/>
  <c r="N12" i="1"/>
  <c r="N11" i="1"/>
  <c r="P29" i="1" l="1"/>
  <c r="H7" i="3"/>
  <c r="P28" i="1"/>
  <c r="G6" i="3"/>
</calcChain>
</file>

<file path=xl/comments1.xml><?xml version="1.0" encoding="utf-8"?>
<comments xmlns="http://schemas.openxmlformats.org/spreadsheetml/2006/main">
  <authors>
    <author>&lt;анонимный&gt;</author>
  </authors>
  <commentList>
    <comment ref="D27" authorId="0" shapeId="0">
      <text>
        <r>
          <rPr>
            <sz val="10"/>
            <rFont val="Arial"/>
            <family val="2"/>
            <charset val="204"/>
          </rPr>
          <t>Содержание услуги нет на бас гов</t>
        </r>
      </text>
    </comment>
  </commentList>
</comments>
</file>

<file path=xl/sharedStrings.xml><?xml version="1.0" encoding="utf-8"?>
<sst xmlns="http://schemas.openxmlformats.org/spreadsheetml/2006/main" count="136" uniqueCount="90">
  <si>
    <t>«Приложение №1  к постановлению 
Администрации  городского округа Жуковский от 09.02.2023г. № 1756 (в редакции Постановления Администрации городского округа Жуковский от___________2024 г. №_________)</t>
  </si>
  <si>
    <t>№ п/п</t>
  </si>
  <si>
    <t>Наименование муниципальной  услуги</t>
  </si>
  <si>
    <t>Условие, отражающее содержание услуги</t>
  </si>
  <si>
    <t>Реестровый номер</t>
  </si>
  <si>
    <t>Базовый норматив затрат на оказание услуги 
(выполнение работы) (руб./единицу), в т.ч:</t>
  </si>
  <si>
    <t>Всего</t>
  </si>
  <si>
    <t xml:space="preserve"> непосредственно связанный с оказанием муниципальной услуги</t>
  </si>
  <si>
    <t>на общехозяйственные нужды</t>
  </si>
  <si>
    <t>Объем услуги, работы</t>
  </si>
  <si>
    <t>налог на имущество</t>
  </si>
  <si>
    <t>ПД</t>
  </si>
  <si>
    <t>расчет субсидии по нормативам</t>
  </si>
  <si>
    <t>всего субсидия по лицевому</t>
  </si>
  <si>
    <t>Расчет коэффициентов</t>
  </si>
  <si>
    <t>Проверка</t>
  </si>
  <si>
    <t>Муниципальные услуги</t>
  </si>
  <si>
    <t xml:space="preserve">Организация и проведение мероприятий </t>
  </si>
  <si>
    <t>в стационарных условиях</t>
  </si>
  <si>
    <t>079ЯМ1001000000010001</t>
  </si>
  <si>
    <t>Организация деятельности клубных формирований и формирований самодеятельного народного творчества</t>
  </si>
  <si>
    <t>079КР1001000000010001</t>
  </si>
  <si>
    <t>МУК театр «Стрела</t>
  </si>
  <si>
    <t>Показ (организация показа) спектаклей (театральных постановок)</t>
  </si>
  <si>
    <t>079ЯН1001000000010001</t>
  </si>
  <si>
    <t>число зрителей</t>
  </si>
  <si>
    <t>СТРЕЛА</t>
  </si>
  <si>
    <t>МАУК «ЭМДТеатр»</t>
  </si>
  <si>
    <t>С учетом всех форм 
Стационар ЭМДТ</t>
  </si>
  <si>
    <t>ЭМДТ</t>
  </si>
  <si>
    <t>Публичный показ музейных предметов, музейных коллекций</t>
  </si>
  <si>
    <t>910200О.99.0.ББ69АА00000</t>
  </si>
  <si>
    <t xml:space="preserve">число посетителей </t>
  </si>
  <si>
    <t>МУЗЕЙ</t>
  </si>
  <si>
    <t>910200О.99.0.ББ82АА00000</t>
  </si>
  <si>
    <t>МУК «Жуковская централизованная библиотечная система»</t>
  </si>
  <si>
    <t>Библиотечное, библиографическое и информационное обслуживание пользователей библиотеки</t>
  </si>
  <si>
    <t xml:space="preserve">910100О.99.0.ББ83АА00000 </t>
  </si>
  <si>
    <t>количество посещений</t>
  </si>
  <si>
    <t>ЖЦБС</t>
  </si>
  <si>
    <t>количество клубных формирований</t>
  </si>
  <si>
    <t>ДК</t>
  </si>
  <si>
    <t>количество мероприятий</t>
  </si>
  <si>
    <t>07А1С1001000000030001</t>
  </si>
  <si>
    <t>ПАРК</t>
  </si>
  <si>
    <t>Муниципальные работы</t>
  </si>
  <si>
    <t>Наименование муниципальной работы</t>
  </si>
  <si>
    <t>Условие, отражающее содержание работы</t>
  </si>
  <si>
    <t>Базовый норматив затрат на выполнение работ (руб./единицу), в т.ч:</t>
  </si>
  <si>
    <t xml:space="preserve">непосредств. связанный с выполнением работы </t>
  </si>
  <si>
    <t>коэфициент</t>
  </si>
  <si>
    <t>Создание спектаклей</t>
  </si>
  <si>
    <t xml:space="preserve">С учетом всех форм Стрела
</t>
  </si>
  <si>
    <t>073632010000000030002</t>
  </si>
  <si>
    <t>спектакля</t>
  </si>
  <si>
    <t xml:space="preserve">С учетом всех форм
</t>
  </si>
  <si>
    <t>Формирование, учет, изучение, обеспечение физического сохранения и безопасности музейных предметов, музейных коллекций</t>
  </si>
  <si>
    <t>073752001000000000103</t>
  </si>
  <si>
    <t>количество предметов</t>
  </si>
  <si>
    <t>МУНЗАДАНИЕ</t>
  </si>
  <si>
    <t>Создание концертов и концертных программ</t>
  </si>
  <si>
    <t xml:space="preserve"> С учетом всех форм </t>
  </si>
  <si>
    <t>073762000001000000103</t>
  </si>
  <si>
    <t>концерт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</si>
  <si>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</si>
  <si>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количество документов</t>
  </si>
  <si>
    <t>Содержание парков культуры и отдыха Московской области</t>
  </si>
  <si>
    <t>Регулярно в течение года, согласно графика</t>
  </si>
  <si>
    <t>38А082001000000010001</t>
  </si>
  <si>
    <t>-</t>
  </si>
  <si>
    <t>м2</t>
  </si>
  <si>
    <t>».</t>
  </si>
  <si>
    <t>+</t>
  </si>
  <si>
    <t>Показ (организация показа) концертных программ</t>
  </si>
  <si>
    <t>№п/п</t>
  </si>
  <si>
    <t>Наименование муниципальной услуги (работы)</t>
  </si>
  <si>
    <t>Базовый норматив затрат на оказание услуги 
(выполнение работы) (руб./единицу)</t>
  </si>
  <si>
    <t>Нормативные затраты
 (руб./единицу)</t>
  </si>
  <si>
    <t>МУК театр «Стрела»</t>
  </si>
  <si>
    <t>079ЯП1001000000010001</t>
  </si>
  <si>
    <t>С учетом всех форм</t>
  </si>
  <si>
    <t xml:space="preserve"> С учетом всех форм (ДК ЖСО)</t>
  </si>
  <si>
    <t>МУК «ДК»</t>
  </si>
  <si>
    <t>07482201000000010004</t>
  </si>
  <si>
    <t>«Приложение к постановлению 
Администрации  городского округа Жуковский 
От__________2025 г. № __________</t>
  </si>
  <si>
    <t>Базовые нормативы затрат на оказание муниципальных услуг (выполнение  работ) в сфере культуры на 2026 год</t>
  </si>
  <si>
    <t>Корректирующие коэффициенты к базовым нормативам затрат, нормативные затраты на оказание муниципальных услуг (выполнение  работ)  в сфере культуры на 2026 год</t>
  </si>
  <si>
    <t xml:space="preserve"> Корректирующие коэффициенты</t>
  </si>
  <si>
    <t>Приложение №1  к постановлению 
Администрации  городского округа Жуковский 
От 26 ноября 2025 г. №1796</t>
  </si>
  <si>
    <t>Приложение №2  к постановлению Администрации  городского округа Жуковский 
От 26 ноября 2025 г. № 1796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</si>
</sst>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.00000000"/>
    <numFmt numFmtId="165" formatCode="#,##0.000"/>
    <numFmt numFmtId="166" formatCode="0.0000000000"/>
    <numFmt numFmtId="167" formatCode="#,##0.0000000000"/>
    <numFmt numFmtId="168" formatCode="_-* #,##0.0\ _₽_-;\-* #,##0.0\ _₽_-;_-* &quot;-&quot;??\ _₽_-;_-@_-"/>
    <numFmt numFmtId="169" formatCode="_-* #,##0\ _₽_-;\-* #,##0\ _₽_-;_-* &quot;-&quot;??\ _₽_-;_-@_-"/>
  </numFmts>
  <fonts count="29">
    <font>
      <sz val="10"/>
      <name val="Arial"/>
      <family val="2"/>
      <charset val="204"/>
    </font>
    <font>
      <sz val="10"/>
      <color rgb="FFFFFFFF"/>
      <name val="Mangal"/>
      <family val="2"/>
      <charset val="204"/>
    </font>
    <font>
      <sz val="10"/>
      <color rgb="FF000000"/>
      <name val="Mangal"/>
      <family val="2"/>
      <charset val="204"/>
    </font>
    <font>
      <sz val="10"/>
      <color rgb="FFCC0000"/>
      <name val="Mangal"/>
      <family val="2"/>
      <charset val="204"/>
    </font>
    <font>
      <sz val="10"/>
      <color rgb="FF808080"/>
      <name val="Mangal"/>
      <family val="2"/>
      <charset val="204"/>
    </font>
    <font>
      <sz val="10"/>
      <color rgb="FF006600"/>
      <name val="Mangal"/>
      <family val="2"/>
      <charset val="204"/>
    </font>
    <font>
      <sz val="10"/>
      <color rgb="FF996600"/>
      <name val="Mangal"/>
      <family val="2"/>
      <charset val="204"/>
    </font>
    <font>
      <sz val="10"/>
      <color rgb="FF333333"/>
      <name val="Mangal"/>
      <family val="2"/>
      <charset val="204"/>
    </font>
    <font>
      <sz val="10"/>
      <name val="Mangal"/>
      <family val="2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color rgb="FFDC143C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Arial"/>
      <family val="2"/>
      <charset val="204"/>
    </font>
    <font>
      <i/>
      <sz val="11"/>
      <color rgb="FF7030A0"/>
      <name val="Times New Roman"/>
      <family val="1"/>
      <charset val="1"/>
    </font>
    <font>
      <sz val="10"/>
      <name val="Arial"/>
      <family val="2"/>
      <charset val="204"/>
    </font>
    <font>
      <b/>
      <sz val="11"/>
      <color rgb="FF7030A0"/>
      <name val="Times New Roman"/>
      <family val="1"/>
      <charset val="204"/>
    </font>
    <font>
      <b/>
      <i/>
      <sz val="11"/>
      <color rgb="FF7030A0"/>
      <name val="Times New Roman"/>
      <family val="1"/>
      <charset val="204"/>
    </font>
    <font>
      <sz val="11"/>
      <color rgb="FFFF0000"/>
      <name val="Times New Roman"/>
      <family val="1"/>
      <charset val="1"/>
    </font>
    <font>
      <b/>
      <sz val="12"/>
      <color rgb="FFFF0000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1"/>
      <color theme="1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70AD47"/>
      </patternFill>
    </fill>
    <fill>
      <patternFill patternType="solid">
        <fgColor rgb="FFDDDDDD"/>
        <bgColor rgb="FFFFEBCD"/>
      </patternFill>
    </fill>
    <fill>
      <patternFill patternType="solid">
        <fgColor rgb="FFFFCCCC"/>
        <bgColor rgb="FFFFC0CB"/>
      </patternFill>
    </fill>
    <fill>
      <patternFill patternType="solid">
        <fgColor rgb="FFCC0000"/>
        <bgColor rgb="FFDC143C"/>
      </patternFill>
    </fill>
    <fill>
      <patternFill patternType="solid">
        <fgColor rgb="FFCCFFCC"/>
        <bgColor rgb="FFE0FFFF"/>
      </patternFill>
    </fill>
    <fill>
      <patternFill patternType="solid">
        <fgColor rgb="FFFFFFCC"/>
        <bgColor rgb="FFFFEBCD"/>
      </patternFill>
    </fill>
    <fill>
      <patternFill patternType="solid">
        <fgColor rgb="FFE0FFFF"/>
        <bgColor rgb="FFFFFFFF"/>
      </patternFill>
    </fill>
    <fill>
      <patternFill patternType="solid">
        <fgColor rgb="FFFFDAB9"/>
        <bgColor rgb="FFFFCCCC"/>
      </patternFill>
    </fill>
    <fill>
      <patternFill patternType="solid">
        <fgColor rgb="FFFFD7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00FA9A"/>
        <bgColor rgb="FF00FF7F"/>
      </patternFill>
    </fill>
    <fill>
      <patternFill patternType="solid">
        <fgColor rgb="FF7B68EE"/>
        <bgColor rgb="FF3366FF"/>
      </patternFill>
    </fill>
    <fill>
      <patternFill patternType="solid">
        <fgColor rgb="FFFFFF00"/>
        <bgColor rgb="FFFFD700"/>
      </patternFill>
    </fill>
    <fill>
      <patternFill patternType="solid">
        <fgColor rgb="FF32CD32"/>
        <bgColor rgb="FF70AD47"/>
      </patternFill>
    </fill>
    <fill>
      <patternFill patternType="solid">
        <fgColor rgb="FFFFC0CB"/>
        <bgColor rgb="FFFFCCCC"/>
      </patternFill>
    </fill>
    <fill>
      <patternFill patternType="solid">
        <fgColor rgb="FFADFF2F"/>
        <bgColor rgb="FFAECF00"/>
      </patternFill>
    </fill>
    <fill>
      <patternFill patternType="solid">
        <fgColor rgb="FF00FF7F"/>
        <bgColor rgb="FF00FA9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66FF"/>
        <bgColor rgb="FF0000FF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F0"/>
        <bgColor rgb="FFFFCCCC"/>
      </patternFill>
    </fill>
    <fill>
      <patternFill patternType="solid">
        <fgColor theme="0"/>
        <bgColor rgb="FF87CEEB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2" fillId="0" borderId="0" applyBorder="0" applyProtection="0"/>
    <xf numFmtId="0" fontId="2" fillId="0" borderId="0" applyBorder="0" applyProtection="0"/>
    <xf numFmtId="0" fontId="6" fillId="8" borderId="0" applyBorder="0" applyProtection="0"/>
    <xf numFmtId="0" fontId="7" fillId="8" borderId="1" applyProtection="0"/>
    <xf numFmtId="0" fontId="8" fillId="0" borderId="0" applyBorder="0" applyProtection="0"/>
    <xf numFmtId="0" fontId="8" fillId="0" borderId="0" applyBorder="0" applyProtection="0"/>
    <xf numFmtId="0" fontId="3" fillId="0" borderId="0" applyBorder="0" applyProtection="0"/>
    <xf numFmtId="43" fontId="22" fillId="0" borderId="0" applyFont="0" applyFill="0" applyBorder="0" applyAlignment="0" applyProtection="0"/>
    <xf numFmtId="0" fontId="28" fillId="0" borderId="0"/>
  </cellStyleXfs>
  <cellXfs count="149">
    <xf numFmtId="0" fontId="0" fillId="0" borderId="0" xfId="0"/>
    <xf numFmtId="0" fontId="9" fillId="0" borderId="0" xfId="0" applyFont="1" applyAlignment="1" applyProtection="1"/>
    <xf numFmtId="0" fontId="0" fillId="0" borderId="0" xfId="0" applyAlignment="1" applyProtection="1"/>
    <xf numFmtId="0" fontId="10" fillId="0" borderId="0" xfId="0" applyFont="1" applyAlignment="1" applyProtection="1"/>
    <xf numFmtId="0" fontId="10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9" borderId="2" xfId="0" applyFont="1" applyFill="1" applyBorder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wrapText="1"/>
    </xf>
    <xf numFmtId="0" fontId="9" fillId="0" borderId="2" xfId="0" applyFont="1" applyBorder="1" applyAlignment="1" applyProtection="1"/>
    <xf numFmtId="0" fontId="9" fillId="0" borderId="2" xfId="0" applyFont="1" applyBorder="1" applyAlignment="1" applyProtection="1">
      <alignment horizontal="center" wrapText="1"/>
    </xf>
    <xf numFmtId="0" fontId="9" fillId="0" borderId="2" xfId="0" applyFont="1" applyBorder="1" applyAlignment="1" applyProtection="1">
      <alignment horizontal="center" vertical="center" wrapText="1"/>
    </xf>
    <xf numFmtId="4" fontId="9" fillId="11" borderId="2" xfId="0" applyNumberFormat="1" applyFont="1" applyFill="1" applyBorder="1" applyAlignment="1" applyProtection="1">
      <alignment horizontal="center" vertical="center" wrapText="1"/>
    </xf>
    <xf numFmtId="4" fontId="9" fillId="11" borderId="0" xfId="0" applyNumberFormat="1" applyFont="1" applyFill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4" fontId="9" fillId="0" borderId="2" xfId="0" applyNumberFormat="1" applyFont="1" applyBorder="1" applyAlignment="1" applyProtection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0" fontId="12" fillId="12" borderId="3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4" fontId="9" fillId="0" borderId="0" xfId="0" applyNumberFormat="1" applyFont="1" applyBorder="1" applyAlignment="1" applyProtection="1">
      <alignment horizontal="center" vertical="center"/>
    </xf>
    <xf numFmtId="0" fontId="12" fillId="13" borderId="3" xfId="0" applyFont="1" applyFill="1" applyBorder="1" applyAlignment="1" applyProtection="1">
      <alignment horizontal="center" vertical="center"/>
    </xf>
    <xf numFmtId="164" fontId="9" fillId="0" borderId="0" xfId="0" applyNumberFormat="1" applyFont="1" applyAlignment="1" applyProtection="1">
      <alignment horizontal="center" vertical="center"/>
    </xf>
    <xf numFmtId="4" fontId="9" fillId="0" borderId="0" xfId="0" applyNumberFormat="1" applyFont="1" applyAlignment="1" applyProtection="1">
      <alignment horizontal="center" vertical="center"/>
    </xf>
    <xf numFmtId="0" fontId="9" fillId="14" borderId="3" xfId="0" applyFont="1" applyFill="1" applyBorder="1" applyAlignment="1" applyProtection="1">
      <alignment horizontal="center" vertical="center"/>
    </xf>
    <xf numFmtId="165" fontId="9" fillId="0" borderId="0" xfId="0" applyNumberFormat="1" applyFont="1" applyBorder="1" applyAlignment="1" applyProtection="1">
      <alignment horizontal="center" vertical="center"/>
    </xf>
    <xf numFmtId="3" fontId="9" fillId="0" borderId="3" xfId="0" applyNumberFormat="1" applyFont="1" applyBorder="1" applyAlignment="1" applyProtection="1">
      <alignment horizontal="center" vertical="center"/>
    </xf>
    <xf numFmtId="3" fontId="9" fillId="0" borderId="3" xfId="0" applyNumberFormat="1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4" fontId="9" fillId="0" borderId="3" xfId="0" applyNumberFormat="1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/>
    <xf numFmtId="0" fontId="12" fillId="11" borderId="3" xfId="0" applyFont="1" applyFill="1" applyBorder="1" applyAlignment="1" applyProtection="1">
      <alignment horizontal="center" vertical="center"/>
    </xf>
    <xf numFmtId="4" fontId="15" fillId="15" borderId="0" xfId="0" applyNumberFormat="1" applyFont="1" applyFill="1" applyAlignment="1" applyProtection="1">
      <alignment horizontal="center" vertical="center"/>
    </xf>
    <xf numFmtId="4" fontId="15" fillId="16" borderId="0" xfId="0" applyNumberFormat="1" applyFont="1" applyFill="1" applyAlignment="1" applyProtection="1">
      <alignment horizontal="center" vertical="center"/>
    </xf>
    <xf numFmtId="0" fontId="12" fillId="17" borderId="3" xfId="0" applyFont="1" applyFill="1" applyBorder="1" applyAlignment="1" applyProtection="1">
      <alignment horizontal="center" vertical="center"/>
    </xf>
    <xf numFmtId="4" fontId="9" fillId="17" borderId="0" xfId="0" applyNumberFormat="1" applyFont="1" applyFill="1" applyAlignment="1" applyProtection="1"/>
    <xf numFmtId="4" fontId="15" fillId="15" borderId="3" xfId="0" applyNumberFormat="1" applyFont="1" applyFill="1" applyBorder="1" applyAlignment="1" applyProtection="1">
      <alignment horizontal="center" vertical="center"/>
    </xf>
    <xf numFmtId="3" fontId="9" fillId="9" borderId="2" xfId="0" applyNumberFormat="1" applyFont="1" applyFill="1" applyBorder="1" applyAlignment="1" applyProtection="1">
      <alignment horizontal="center" vertical="center"/>
    </xf>
    <xf numFmtId="4" fontId="12" fillId="18" borderId="2" xfId="0" applyNumberFormat="1" applyFont="1" applyFill="1" applyBorder="1" applyAlignment="1" applyProtection="1">
      <alignment horizontal="center" vertical="center"/>
    </xf>
    <xf numFmtId="4" fontId="15" fillId="15" borderId="2" xfId="0" applyNumberFormat="1" applyFont="1" applyFill="1" applyBorder="1" applyAlignment="1" applyProtection="1">
      <alignment horizontal="center" vertical="center"/>
    </xf>
    <xf numFmtId="166" fontId="9" fillId="0" borderId="0" xfId="0" applyNumberFormat="1" applyFont="1" applyAlignment="1" applyProtection="1">
      <alignment horizontal="center" vertical="center"/>
    </xf>
    <xf numFmtId="4" fontId="9" fillId="9" borderId="2" xfId="0" applyNumberFormat="1" applyFont="1" applyFill="1" applyBorder="1" applyAlignment="1" applyProtection="1">
      <alignment horizontal="center" vertical="center"/>
    </xf>
    <xf numFmtId="4" fontId="12" fillId="16" borderId="2" xfId="0" applyNumberFormat="1" applyFont="1" applyFill="1" applyBorder="1" applyAlignment="1" applyProtection="1">
      <alignment horizontal="center" vertical="center"/>
    </xf>
    <xf numFmtId="0" fontId="12" fillId="19" borderId="3" xfId="0" applyFont="1" applyFill="1" applyBorder="1" applyAlignment="1" applyProtection="1">
      <alignment horizontal="center" vertical="center"/>
    </xf>
    <xf numFmtId="4" fontId="9" fillId="19" borderId="0" xfId="0" applyNumberFormat="1" applyFont="1" applyFill="1" applyAlignment="1" applyProtection="1">
      <alignment horizontal="center" vertical="center"/>
    </xf>
    <xf numFmtId="4" fontId="12" fillId="10" borderId="0" xfId="0" applyNumberFormat="1" applyFont="1" applyFill="1" applyAlignment="1" applyProtection="1">
      <alignment horizontal="center" vertical="center"/>
    </xf>
    <xf numFmtId="4" fontId="15" fillId="16" borderId="2" xfId="0" applyNumberFormat="1" applyFont="1" applyFill="1" applyBorder="1" applyAlignment="1" applyProtection="1">
      <alignment horizontal="center" vertical="center"/>
    </xf>
    <xf numFmtId="4" fontId="12" fillId="0" borderId="0" xfId="0" applyNumberFormat="1" applyFont="1" applyAlignment="1" applyProtection="1">
      <alignment horizontal="center" vertical="center"/>
    </xf>
    <xf numFmtId="4" fontId="9" fillId="14" borderId="0" xfId="0" applyNumberFormat="1" applyFont="1" applyFill="1" applyAlignment="1" applyProtection="1">
      <alignment horizontal="center" vertical="center"/>
    </xf>
    <xf numFmtId="4" fontId="9" fillId="9" borderId="3" xfId="0" applyNumberFormat="1" applyFont="1" applyFill="1" applyBorder="1" applyAlignment="1" applyProtection="1">
      <alignment horizontal="center" vertical="center"/>
    </xf>
    <xf numFmtId="4" fontId="9" fillId="11" borderId="3" xfId="0" applyNumberFormat="1" applyFont="1" applyFill="1" applyBorder="1" applyAlignment="1" applyProtection="1">
      <alignment horizontal="center" vertical="center"/>
    </xf>
    <xf numFmtId="4" fontId="12" fillId="15" borderId="0" xfId="0" applyNumberFormat="1" applyFont="1" applyFill="1" applyAlignment="1" applyProtection="1">
      <alignment horizontal="center" vertical="center"/>
    </xf>
    <xf numFmtId="4" fontId="9" fillId="17" borderId="0" xfId="0" applyNumberFormat="1" applyFont="1" applyFill="1" applyAlignment="1" applyProtection="1">
      <alignment horizontal="center" vertical="center"/>
    </xf>
    <xf numFmtId="0" fontId="12" fillId="17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right"/>
    </xf>
    <xf numFmtId="4" fontId="16" fillId="0" borderId="0" xfId="0" applyNumberFormat="1" applyFont="1" applyAlignment="1" applyProtection="1"/>
    <xf numFmtId="4" fontId="9" fillId="0" borderId="0" xfId="0" applyNumberFormat="1" applyFont="1" applyAlignment="1" applyProtection="1"/>
    <xf numFmtId="0" fontId="18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4" fontId="9" fillId="20" borderId="2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13" fillId="21" borderId="2" xfId="0" applyFont="1" applyFill="1" applyBorder="1" applyAlignment="1" applyProtection="1">
      <alignment horizontal="center" vertical="center" wrapText="1"/>
    </xf>
    <xf numFmtId="49" fontId="10" fillId="21" borderId="2" xfId="0" applyNumberFormat="1" applyFont="1" applyFill="1" applyBorder="1" applyAlignment="1" applyProtection="1">
      <alignment horizontal="center" vertical="center"/>
    </xf>
    <xf numFmtId="4" fontId="13" fillId="21" borderId="2" xfId="0" applyNumberFormat="1" applyFont="1" applyFill="1" applyBorder="1" applyAlignment="1" applyProtection="1">
      <alignment horizontal="center" vertical="center"/>
    </xf>
    <xf numFmtId="0" fontId="14" fillId="21" borderId="2" xfId="0" applyFont="1" applyFill="1" applyBorder="1" applyAlignment="1" applyProtection="1">
      <alignment horizontal="center" vertical="center" wrapText="1"/>
    </xf>
    <xf numFmtId="4" fontId="10" fillId="21" borderId="2" xfId="0" applyNumberFormat="1" applyFont="1" applyFill="1" applyBorder="1" applyAlignment="1" applyProtection="1">
      <alignment horizontal="center" vertical="center"/>
    </xf>
    <xf numFmtId="49" fontId="10" fillId="21" borderId="2" xfId="0" applyNumberFormat="1" applyFont="1" applyFill="1" applyBorder="1" applyAlignment="1" applyProtection="1">
      <alignment horizontal="center" vertical="center" wrapText="1"/>
    </xf>
    <xf numFmtId="4" fontId="13" fillId="21" borderId="2" xfId="0" applyNumberFormat="1" applyFont="1" applyFill="1" applyBorder="1" applyAlignment="1" applyProtection="1">
      <alignment horizontal="center" vertical="center" wrapText="1"/>
    </xf>
    <xf numFmtId="0" fontId="23" fillId="21" borderId="2" xfId="0" applyFont="1" applyFill="1" applyBorder="1" applyAlignment="1" applyProtection="1">
      <alignment horizontal="left" vertical="center" wrapText="1"/>
    </xf>
    <xf numFmtId="0" fontId="23" fillId="21" borderId="2" xfId="0" applyFont="1" applyFill="1" applyBorder="1" applyAlignment="1" applyProtection="1">
      <alignment horizontal="center" vertical="center" wrapText="1"/>
    </xf>
    <xf numFmtId="49" fontId="23" fillId="21" borderId="2" xfId="0" applyNumberFormat="1" applyFont="1" applyFill="1" applyBorder="1" applyAlignment="1" applyProtection="1">
      <alignment horizontal="center" vertical="center"/>
    </xf>
    <xf numFmtId="4" fontId="23" fillId="21" borderId="2" xfId="0" applyNumberFormat="1" applyFont="1" applyFill="1" applyBorder="1" applyAlignment="1" applyProtection="1">
      <alignment horizontal="center" vertical="center"/>
    </xf>
    <xf numFmtId="0" fontId="10" fillId="21" borderId="2" xfId="0" applyFont="1" applyFill="1" applyBorder="1" applyAlignment="1" applyProtection="1">
      <alignment horizontal="center" vertical="center" wrapText="1"/>
    </xf>
    <xf numFmtId="167" fontId="9" fillId="0" borderId="0" xfId="0" applyNumberFormat="1" applyFont="1" applyAlignment="1" applyProtection="1"/>
    <xf numFmtId="0" fontId="9" fillId="0" borderId="2" xfId="0" applyFont="1" applyBorder="1" applyAlignment="1" applyProtection="1">
      <alignment vertical="center" wrapText="1"/>
    </xf>
    <xf numFmtId="4" fontId="9" fillId="0" borderId="2" xfId="0" applyNumberFormat="1" applyFont="1" applyBorder="1" applyAlignment="1" applyProtection="1">
      <alignment horizontal="center" vertical="center" wrapText="1"/>
    </xf>
    <xf numFmtId="3" fontId="9" fillId="0" borderId="2" xfId="0" applyNumberFormat="1" applyFont="1" applyBorder="1" applyAlignment="1" applyProtection="1">
      <alignment horizontal="center" vertical="center"/>
    </xf>
    <xf numFmtId="164" fontId="9" fillId="0" borderId="2" xfId="0" applyNumberFormat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vertical="center"/>
    </xf>
    <xf numFmtId="43" fontId="9" fillId="0" borderId="2" xfId="16" applyFont="1" applyBorder="1" applyAlignment="1" applyProtection="1">
      <alignment vertical="center"/>
    </xf>
    <xf numFmtId="43" fontId="9" fillId="24" borderId="0" xfId="16" applyFont="1" applyFill="1" applyAlignment="1" applyProtection="1">
      <alignment horizontal="center" vertical="center"/>
    </xf>
    <xf numFmtId="168" fontId="9" fillId="25" borderId="0" xfId="16" applyNumberFormat="1" applyFont="1" applyFill="1" applyAlignment="1" applyProtection="1">
      <alignment horizontal="center" vertical="center"/>
    </xf>
    <xf numFmtId="0" fontId="15" fillId="26" borderId="3" xfId="0" applyFont="1" applyFill="1" applyBorder="1" applyAlignment="1" applyProtection="1">
      <alignment horizontal="center" vertical="center"/>
    </xf>
    <xf numFmtId="0" fontId="12" fillId="27" borderId="2" xfId="0" applyFont="1" applyFill="1" applyBorder="1" applyAlignment="1" applyProtection="1">
      <alignment horizontal="center" vertical="center" wrapText="1"/>
    </xf>
    <xf numFmtId="4" fontId="9" fillId="17" borderId="0" xfId="0" applyNumberFormat="1" applyFont="1" applyFill="1" applyAlignment="1" applyProtection="1">
      <alignment vertical="center"/>
    </xf>
    <xf numFmtId="4" fontId="9" fillId="28" borderId="0" xfId="0" applyNumberFormat="1" applyFont="1" applyFill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left" vertical="center" wrapText="1"/>
    </xf>
    <xf numFmtId="49" fontId="25" fillId="0" borderId="2" xfId="0" applyNumberFormat="1" applyFont="1" applyBorder="1" applyAlignment="1" applyProtection="1">
      <alignment horizontal="center" vertical="center"/>
    </xf>
    <xf numFmtId="4" fontId="25" fillId="0" borderId="2" xfId="0" applyNumberFormat="1" applyFont="1" applyBorder="1" applyAlignment="1" applyProtection="1">
      <alignment horizontal="center" vertical="center"/>
    </xf>
    <xf numFmtId="0" fontId="25" fillId="21" borderId="2" xfId="0" applyFont="1" applyFill="1" applyBorder="1" applyAlignment="1" applyProtection="1">
      <alignment horizontal="left" vertical="center" wrapText="1"/>
    </xf>
    <xf numFmtId="0" fontId="25" fillId="21" borderId="2" xfId="0" applyFont="1" applyFill="1" applyBorder="1" applyAlignment="1" applyProtection="1">
      <alignment horizontal="center" vertical="center" wrapText="1"/>
    </xf>
    <xf numFmtId="49" fontId="25" fillId="21" borderId="2" xfId="0" applyNumberFormat="1" applyFont="1" applyFill="1" applyBorder="1" applyAlignment="1" applyProtection="1">
      <alignment horizontal="center" vertical="center"/>
    </xf>
    <xf numFmtId="4" fontId="25" fillId="21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/>
    </xf>
    <xf numFmtId="0" fontId="10" fillId="21" borderId="2" xfId="0" applyFont="1" applyFill="1" applyBorder="1" applyAlignment="1" applyProtection="1">
      <alignment horizontal="left" vertical="center" wrapText="1"/>
    </xf>
    <xf numFmtId="0" fontId="12" fillId="29" borderId="0" xfId="0" applyFont="1" applyFill="1" applyAlignment="1" applyProtection="1">
      <alignment horizontal="center" vertical="center"/>
    </xf>
    <xf numFmtId="169" fontId="9" fillId="0" borderId="0" xfId="16" applyNumberFormat="1" applyFont="1" applyAlignment="1" applyProtection="1">
      <alignment vertical="center"/>
    </xf>
    <xf numFmtId="4" fontId="19" fillId="17" borderId="0" xfId="0" applyNumberFormat="1" applyFont="1" applyFill="1" applyAlignment="1" applyProtection="1">
      <alignment horizontal="center" vertical="center"/>
    </xf>
    <xf numFmtId="0" fontId="24" fillId="30" borderId="2" xfId="0" applyFont="1" applyFill="1" applyBorder="1" applyAlignment="1" applyProtection="1">
      <alignment horizontal="center" vertical="center" wrapText="1"/>
    </xf>
    <xf numFmtId="49" fontId="24" fillId="30" borderId="2" xfId="0" applyNumberFormat="1" applyFont="1" applyFill="1" applyBorder="1" applyAlignment="1" applyProtection="1">
      <alignment horizontal="center" vertical="center"/>
    </xf>
    <xf numFmtId="2" fontId="24" fillId="30" borderId="2" xfId="0" applyNumberFormat="1" applyFont="1" applyFill="1" applyBorder="1" applyAlignment="1" applyProtection="1">
      <alignment horizontal="center" vertical="center"/>
    </xf>
    <xf numFmtId="4" fontId="24" fillId="30" borderId="2" xfId="0" applyNumberFormat="1" applyFont="1" applyFill="1" applyBorder="1" applyAlignment="1" applyProtection="1">
      <alignment horizontal="center" vertical="center"/>
    </xf>
    <xf numFmtId="2" fontId="13" fillId="21" borderId="2" xfId="0" applyNumberFormat="1" applyFont="1" applyFill="1" applyBorder="1" applyAlignment="1" applyProtection="1">
      <alignment horizontal="center" vertical="center"/>
    </xf>
    <xf numFmtId="0" fontId="21" fillId="21" borderId="2" xfId="0" applyFont="1" applyFill="1" applyBorder="1" applyAlignment="1" applyProtection="1">
      <alignment horizontal="center" vertical="center" wrapText="1"/>
    </xf>
    <xf numFmtId="49" fontId="21" fillId="21" borderId="2" xfId="0" applyNumberFormat="1" applyFont="1" applyFill="1" applyBorder="1" applyAlignment="1" applyProtection="1">
      <alignment horizontal="center" vertical="center" wrapText="1"/>
    </xf>
    <xf numFmtId="4" fontId="21" fillId="21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4" fontId="9" fillId="0" borderId="5" xfId="0" applyNumberFormat="1" applyFont="1" applyBorder="1" applyAlignment="1" applyProtection="1">
      <alignment vertical="center"/>
    </xf>
    <xf numFmtId="4" fontId="9" fillId="0" borderId="6" xfId="0" applyNumberFormat="1" applyFont="1" applyBorder="1" applyAlignment="1" applyProtection="1">
      <alignment vertical="center"/>
    </xf>
    <xf numFmtId="4" fontId="26" fillId="16" borderId="2" xfId="0" applyNumberFormat="1" applyFont="1" applyFill="1" applyBorder="1" applyAlignment="1" applyProtection="1">
      <alignment horizontal="center" vertical="center"/>
    </xf>
    <xf numFmtId="3" fontId="17" fillId="0" borderId="2" xfId="0" applyNumberFormat="1" applyFont="1" applyBorder="1" applyAlignment="1" applyProtection="1">
      <alignment horizontal="center" vertical="center"/>
    </xf>
    <xf numFmtId="4" fontId="17" fillId="0" borderId="2" xfId="0" applyNumberFormat="1" applyFont="1" applyBorder="1" applyAlignment="1" applyProtection="1">
      <alignment horizontal="center" vertical="center"/>
    </xf>
    <xf numFmtId="164" fontId="9" fillId="21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 applyProtection="1">
      <alignment horizontal="center" vertical="center" wrapText="1"/>
    </xf>
    <xf numFmtId="2" fontId="27" fillId="0" borderId="2" xfId="0" applyNumberFormat="1" applyFont="1" applyBorder="1" applyAlignment="1" applyProtection="1">
      <alignment horizontal="center" vertical="center"/>
    </xf>
    <xf numFmtId="4" fontId="27" fillId="0" borderId="2" xfId="0" applyNumberFormat="1" applyFont="1" applyBorder="1" applyAlignment="1" applyProtection="1">
      <alignment horizontal="center" vertical="center"/>
    </xf>
    <xf numFmtId="0" fontId="27" fillId="0" borderId="2" xfId="0" applyFont="1" applyBorder="1" applyAlignment="1" applyProtection="1">
      <alignment horizontal="center" vertical="center"/>
    </xf>
    <xf numFmtId="164" fontId="27" fillId="21" borderId="2" xfId="0" applyNumberFormat="1" applyFont="1" applyFill="1" applyBorder="1" applyAlignment="1" applyProtection="1">
      <alignment horizontal="center" vertical="center"/>
    </xf>
    <xf numFmtId="4" fontId="10" fillId="0" borderId="2" xfId="0" applyNumberFormat="1" applyFont="1" applyFill="1" applyBorder="1" applyAlignment="1" applyProtection="1">
      <alignment horizontal="center" vertical="center"/>
    </xf>
    <xf numFmtId="4" fontId="13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4" fontId="9" fillId="22" borderId="0" xfId="0" applyNumberFormat="1" applyFont="1" applyFill="1" applyAlignment="1" applyProtection="1">
      <alignment horizontal="center" vertical="center"/>
    </xf>
    <xf numFmtId="43" fontId="9" fillId="23" borderId="0" xfId="16" applyFont="1" applyFill="1" applyAlignment="1" applyProtection="1">
      <alignment horizontal="center" vertical="center"/>
    </xf>
    <xf numFmtId="0" fontId="10" fillId="21" borderId="2" xfId="0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21" borderId="5" xfId="0" applyFont="1" applyFill="1" applyBorder="1" applyAlignment="1" applyProtection="1">
      <alignment horizontal="left" vertical="center" wrapText="1"/>
    </xf>
    <xf numFmtId="0" fontId="10" fillId="21" borderId="6" xfId="0" applyFont="1" applyFill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</cellXfs>
  <cellStyles count="18">
    <cellStyle name="Accent 1 13" xfId="1"/>
    <cellStyle name="Accent 12" xfId="2"/>
    <cellStyle name="Accent 2 14" xfId="3"/>
    <cellStyle name="Accent 3 15" xfId="4"/>
    <cellStyle name="Bad 9" xfId="5"/>
    <cellStyle name="Error 11" xfId="6"/>
    <cellStyle name="Footnote 5" xfId="7"/>
    <cellStyle name="Good 7" xfId="8"/>
    <cellStyle name="Heading 1 1" xfId="9"/>
    <cellStyle name="Heading 2 2" xfId="10"/>
    <cellStyle name="Neutral 8" xfId="11"/>
    <cellStyle name="Note 4" xfId="12"/>
    <cellStyle name="Status 6" xfId="13"/>
    <cellStyle name="Text 3" xfId="14"/>
    <cellStyle name="Warning 10" xfId="15"/>
    <cellStyle name="Обычный" xfId="0" builtinId="0"/>
    <cellStyle name="Обычный 10" xfId="17"/>
    <cellStyle name="Финансовый" xfId="16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7F"/>
      <rgbColor rgb="FF0000FF"/>
      <rgbColor rgb="FFFFFF00"/>
      <rgbColor rgb="FFFF00FF"/>
      <rgbColor rgb="FF00FA9A"/>
      <rgbColor rgb="FFCC0000"/>
      <rgbColor rgb="FF006600"/>
      <rgbColor rgb="FF000080"/>
      <rgbColor rgb="FF996600"/>
      <rgbColor rgb="FF800080"/>
      <rgbColor rgb="FF32CD32"/>
      <rgbColor rgb="FFAFD095"/>
      <rgbColor rgb="FF808080"/>
      <rgbColor rgb="FF83CAFF"/>
      <rgbColor rgb="FFDC143C"/>
      <rgbColor rgb="FFFFFFCC"/>
      <rgbColor rgb="FFE0FFFF"/>
      <rgbColor rgb="FF660066"/>
      <rgbColor rgb="FFFF8080"/>
      <rgbColor rgb="FF0066CC"/>
      <rgbColor rgb="FFDDDDDD"/>
      <rgbColor rgb="FF000080"/>
      <rgbColor rgb="FFFF00FF"/>
      <rgbColor rgb="FFADFF2F"/>
      <rgbColor rgb="FF00FFFF"/>
      <rgbColor rgb="FF800080"/>
      <rgbColor rgb="FF800000"/>
      <rgbColor rgb="FF008080"/>
      <rgbColor rgb="FF0000FF"/>
      <rgbColor rgb="FF00CCFF"/>
      <rgbColor rgb="FF7FFFD4"/>
      <rgbColor rgb="FFCCFFCC"/>
      <rgbColor rgb="FFFFEBCD"/>
      <rgbColor rgb="FF87CEFA"/>
      <rgbColor rgb="FFFFC0CB"/>
      <rgbColor rgb="FFFFCCCC"/>
      <rgbColor rgb="FFFFDAB9"/>
      <rgbColor rgb="FF3366FF"/>
      <rgbColor rgb="FF87CEEB"/>
      <rgbColor rgb="FF99CC00"/>
      <rgbColor rgb="FFFFD700"/>
      <rgbColor rgb="FFAECF00"/>
      <rgbColor rgb="FFFF4000"/>
      <rgbColor rgb="FF7B68EE"/>
      <rgbColor rgb="FFA9A9A9"/>
      <rgbColor rgb="FF003366"/>
      <rgbColor rgb="FF70AD47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0066FF"/>
      <color rgb="FF9966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L40"/>
  <sheetViews>
    <sheetView view="pageBreakPreview" topLeftCell="A2" zoomScale="83" zoomScaleNormal="83" zoomScaleSheetLayoutView="83" zoomScalePageLayoutView="75" workbookViewId="0">
      <selection activeCell="F9" sqref="F9"/>
    </sheetView>
  </sheetViews>
  <sheetFormatPr defaultColWidth="11.7109375" defaultRowHeight="12.75"/>
  <cols>
    <col min="1" max="1" width="11.7109375" style="1"/>
    <col min="2" max="2" width="24.42578125" style="1" hidden="1" customWidth="1"/>
    <col min="3" max="3" width="33.7109375" style="1" customWidth="1"/>
    <col min="4" max="4" width="19.85546875" style="1" customWidth="1"/>
    <col min="5" max="5" width="28.5703125" style="1" customWidth="1"/>
    <col min="6" max="7" width="16.85546875" style="1" customWidth="1"/>
    <col min="8" max="8" width="16.5703125" style="1" customWidth="1"/>
    <col min="9" max="9" width="16.7109375" style="1" hidden="1" customWidth="1"/>
    <col min="10" max="11" width="0" style="1" hidden="1" customWidth="1"/>
    <col min="12" max="12" width="21.7109375" style="1" hidden="1" customWidth="1"/>
    <col min="13" max="14" width="16.28515625" style="1" hidden="1" customWidth="1"/>
    <col min="15" max="15" width="14.7109375" style="1" hidden="1" customWidth="1"/>
    <col min="16" max="16" width="15.7109375" style="1" hidden="1" customWidth="1"/>
    <col min="17" max="17" width="13.7109375" style="1" hidden="1" customWidth="1"/>
    <col min="18" max="18" width="18.42578125" style="1" hidden="1" customWidth="1"/>
    <col min="19" max="19" width="14.28515625" style="1" hidden="1" customWidth="1"/>
    <col min="20" max="20" width="14.5703125" style="1" hidden="1" customWidth="1"/>
    <col min="21" max="1024" width="11.7109375" style="1"/>
    <col min="1025" max="1026" width="11.5703125" style="2" customWidth="1"/>
  </cols>
  <sheetData>
    <row r="1" spans="1:20" ht="66.75" hidden="1" customHeight="1">
      <c r="A1" s="3"/>
      <c r="B1" s="3"/>
      <c r="C1" s="3"/>
      <c r="D1" s="3"/>
      <c r="E1" s="3"/>
      <c r="F1" s="131" t="s">
        <v>84</v>
      </c>
      <c r="G1" s="131"/>
      <c r="H1" s="131"/>
    </row>
    <row r="2" spans="1:20" ht="63.75" customHeight="1">
      <c r="A2" s="3"/>
      <c r="B2" s="3"/>
      <c r="C2" s="3"/>
      <c r="D2" s="3"/>
      <c r="E2" s="3"/>
      <c r="F2" s="131" t="s">
        <v>88</v>
      </c>
      <c r="G2" s="131"/>
      <c r="H2" s="131"/>
    </row>
    <row r="3" spans="1:20" ht="35.85" customHeight="1">
      <c r="A3" s="3"/>
      <c r="B3" s="3"/>
      <c r="C3" s="3"/>
      <c r="D3" s="3"/>
      <c r="E3" s="3"/>
      <c r="F3" s="3"/>
      <c r="G3" s="4"/>
      <c r="H3" s="4"/>
    </row>
    <row r="4" spans="1:20" ht="69.599999999999994" hidden="1" customHeight="1">
      <c r="A4" s="3"/>
      <c r="B4" s="3"/>
      <c r="C4" s="3"/>
      <c r="D4" s="3"/>
      <c r="E4" s="3"/>
      <c r="F4" s="131" t="s">
        <v>0</v>
      </c>
      <c r="G4" s="131"/>
      <c r="H4" s="131"/>
    </row>
    <row r="5" spans="1:20" ht="12.75" customHeight="1">
      <c r="A5" s="3"/>
      <c r="B5" s="3"/>
      <c r="C5" s="3"/>
      <c r="D5" s="3"/>
      <c r="E5" s="3"/>
      <c r="F5" s="131"/>
      <c r="G5" s="131"/>
      <c r="H5" s="131"/>
    </row>
    <row r="6" spans="1:20" ht="25.5" customHeight="1">
      <c r="A6" s="3"/>
      <c r="B6" s="3"/>
      <c r="C6" s="3"/>
      <c r="D6" s="3"/>
      <c r="E6" s="3"/>
      <c r="F6" s="131"/>
      <c r="G6" s="131"/>
      <c r="H6" s="131"/>
    </row>
    <row r="7" spans="1:20" ht="52.15" customHeight="1">
      <c r="A7" s="3"/>
      <c r="B7" s="3"/>
      <c r="C7" s="3"/>
      <c r="D7" s="132" t="s">
        <v>85</v>
      </c>
      <c r="E7" s="132"/>
      <c r="F7" s="132"/>
      <c r="G7" s="3"/>
      <c r="H7" s="3"/>
    </row>
    <row r="8" spans="1:20" ht="32.85" customHeight="1">
      <c r="A8" s="133" t="s">
        <v>1</v>
      </c>
      <c r="B8" s="62"/>
      <c r="C8" s="134" t="s">
        <v>2</v>
      </c>
      <c r="D8" s="134" t="s">
        <v>3</v>
      </c>
      <c r="E8" s="134" t="s">
        <v>4</v>
      </c>
      <c r="F8" s="134" t="s">
        <v>5</v>
      </c>
      <c r="G8" s="134"/>
      <c r="H8" s="134"/>
      <c r="I8" s="5"/>
    </row>
    <row r="9" spans="1:20" ht="90">
      <c r="A9" s="133"/>
      <c r="B9" s="62"/>
      <c r="C9" s="134"/>
      <c r="D9" s="134"/>
      <c r="E9" s="134"/>
      <c r="F9" s="62" t="s">
        <v>6</v>
      </c>
      <c r="G9" s="64" t="s">
        <v>7</v>
      </c>
      <c r="H9" s="64" t="s">
        <v>8</v>
      </c>
      <c r="I9" s="5"/>
      <c r="J9" s="6" t="s">
        <v>9</v>
      </c>
      <c r="K9" s="6"/>
      <c r="L9" s="7" t="s">
        <v>10</v>
      </c>
      <c r="M9" s="8" t="s">
        <v>11</v>
      </c>
      <c r="N9" s="6" t="s">
        <v>12</v>
      </c>
      <c r="O9" s="91" t="s">
        <v>13</v>
      </c>
      <c r="R9" s="1" t="s">
        <v>14</v>
      </c>
      <c r="T9" s="1" t="s">
        <v>15</v>
      </c>
    </row>
    <row r="10" spans="1:20" ht="23.45" customHeight="1">
      <c r="A10" s="138" t="s">
        <v>16</v>
      </c>
      <c r="B10" s="138"/>
      <c r="C10" s="138"/>
      <c r="D10" s="138"/>
      <c r="E10" s="138"/>
      <c r="F10" s="138"/>
      <c r="G10" s="138"/>
      <c r="H10" s="138"/>
      <c r="I10" s="5"/>
      <c r="J10" s="10"/>
      <c r="K10" s="10"/>
      <c r="L10" s="10"/>
      <c r="M10" s="11"/>
      <c r="N10" s="12"/>
      <c r="O10" s="10"/>
    </row>
    <row r="11" spans="1:20" ht="39.6" customHeight="1">
      <c r="A11" s="62">
        <v>1</v>
      </c>
      <c r="B11" s="63"/>
      <c r="C11" s="104" t="s">
        <v>17</v>
      </c>
      <c r="D11" s="69" t="s">
        <v>18</v>
      </c>
      <c r="E11" s="70" t="s">
        <v>19</v>
      </c>
      <c r="F11" s="71">
        <v>378358.65526950313</v>
      </c>
      <c r="G11" s="71">
        <v>237195.58</v>
      </c>
      <c r="H11" s="71">
        <f>F11-G11</f>
        <v>141163.07526950314</v>
      </c>
      <c r="I11" s="5"/>
      <c r="J11" s="13">
        <v>61</v>
      </c>
      <c r="K11" s="10"/>
      <c r="L11" s="10"/>
      <c r="M11" s="11"/>
      <c r="N11" s="14">
        <f>F11*J11</f>
        <v>23079877.971439689</v>
      </c>
      <c r="O11" s="10"/>
      <c r="T11" s="15">
        <f>267653.53*J11</f>
        <v>16326865.330000002</v>
      </c>
    </row>
    <row r="12" spans="1:20" ht="73.7" customHeight="1">
      <c r="A12" s="62">
        <v>2</v>
      </c>
      <c r="B12" s="63"/>
      <c r="C12" s="104" t="s">
        <v>20</v>
      </c>
      <c r="D12" s="72" t="s">
        <v>18</v>
      </c>
      <c r="E12" s="70" t="s">
        <v>21</v>
      </c>
      <c r="F12" s="71">
        <v>81960.623046916706</v>
      </c>
      <c r="G12" s="71">
        <v>51383.93</v>
      </c>
      <c r="H12" s="71">
        <f>F12-G12</f>
        <v>30576.693046916705</v>
      </c>
      <c r="I12" s="5"/>
      <c r="J12" s="13">
        <v>410</v>
      </c>
      <c r="K12" s="10"/>
      <c r="L12" s="10"/>
      <c r="M12" s="11"/>
      <c r="N12" s="14">
        <f>F12*J12</f>
        <v>33603855.449235849</v>
      </c>
      <c r="O12" s="10"/>
      <c r="T12" s="15">
        <f>102476.81*310</f>
        <v>31767811.099999998</v>
      </c>
    </row>
    <row r="13" spans="1:20" ht="48.6" customHeight="1">
      <c r="A13" s="139">
        <v>3</v>
      </c>
      <c r="B13" s="62" t="s">
        <v>22</v>
      </c>
      <c r="C13" s="141" t="s">
        <v>23</v>
      </c>
      <c r="D13" s="72" t="s">
        <v>18</v>
      </c>
      <c r="E13" s="70" t="s">
        <v>24</v>
      </c>
      <c r="F13" s="71">
        <v>615.80240100066192</v>
      </c>
      <c r="G13" s="71">
        <v>512.1</v>
      </c>
      <c r="H13" s="71">
        <f>F13-G13</f>
        <v>103.70240100066189</v>
      </c>
      <c r="I13" s="16"/>
      <c r="J13" s="17">
        <v>600</v>
      </c>
      <c r="K13" s="13" t="s">
        <v>25</v>
      </c>
      <c r="L13" s="17"/>
      <c r="N13" s="18">
        <f>F13*J13+L13</f>
        <v>369481.44060039712</v>
      </c>
      <c r="O13" s="19"/>
      <c r="Q13" s="20" t="s">
        <v>26</v>
      </c>
      <c r="R13" s="21">
        <v>1</v>
      </c>
      <c r="T13" s="88">
        <f>551.17*J13</f>
        <v>330702</v>
      </c>
    </row>
    <row r="14" spans="1:20" ht="60" hidden="1">
      <c r="A14" s="140"/>
      <c r="B14" s="62" t="s">
        <v>27</v>
      </c>
      <c r="C14" s="142"/>
      <c r="D14" s="108" t="s">
        <v>28</v>
      </c>
      <c r="E14" s="109" t="s">
        <v>24</v>
      </c>
      <c r="F14" s="110">
        <v>883.72090899989246</v>
      </c>
      <c r="G14" s="111">
        <v>533.30999999999995</v>
      </c>
      <c r="H14" s="111">
        <f>F14-G14</f>
        <v>350.41090899989251</v>
      </c>
      <c r="I14" s="22"/>
      <c r="J14" s="17">
        <v>200</v>
      </c>
      <c r="K14" s="13" t="s">
        <v>25</v>
      </c>
      <c r="L14" s="17"/>
      <c r="M14" s="17"/>
      <c r="N14" s="118">
        <f>J14*F14</f>
        <v>176744.18179997848</v>
      </c>
      <c r="O14" s="9"/>
      <c r="Q14" s="23" t="s">
        <v>29</v>
      </c>
      <c r="R14" s="24">
        <f>F14/F13</f>
        <v>1.4350722042718091</v>
      </c>
      <c r="T14" s="135">
        <f>815.35*200</f>
        <v>163070</v>
      </c>
    </row>
    <row r="15" spans="1:20" ht="30" hidden="1">
      <c r="A15" s="62">
        <v>4</v>
      </c>
      <c r="B15" s="62"/>
      <c r="C15" s="99" t="s">
        <v>73</v>
      </c>
      <c r="D15" s="100" t="s">
        <v>18</v>
      </c>
      <c r="E15" s="101" t="s">
        <v>79</v>
      </c>
      <c r="F15" s="102">
        <v>815.34629300329141</v>
      </c>
      <c r="G15" s="102">
        <v>496.63</v>
      </c>
      <c r="H15" s="102">
        <v>318.72000000000003</v>
      </c>
      <c r="I15" s="22"/>
      <c r="J15" s="103">
        <v>0</v>
      </c>
      <c r="K15" s="13"/>
      <c r="L15" s="17"/>
      <c r="M15" s="17"/>
      <c r="N15" s="119"/>
      <c r="O15" s="63"/>
      <c r="Q15" s="23"/>
      <c r="R15" s="24"/>
      <c r="T15" s="135"/>
    </row>
    <row r="16" spans="1:20" ht="30">
      <c r="A16" s="62">
        <v>4</v>
      </c>
      <c r="B16" s="64"/>
      <c r="C16" s="104" t="s">
        <v>30</v>
      </c>
      <c r="D16" s="72" t="s">
        <v>18</v>
      </c>
      <c r="E16" s="70" t="s">
        <v>31</v>
      </c>
      <c r="F16" s="73">
        <v>942.98028409818039</v>
      </c>
      <c r="G16" s="71">
        <v>497.44822131289061</v>
      </c>
      <c r="H16" s="112">
        <f>F16-G16</f>
        <v>445.53206278528978</v>
      </c>
      <c r="I16" s="22"/>
      <c r="J16" s="17">
        <v>3500</v>
      </c>
      <c r="K16" s="13" t="s">
        <v>32</v>
      </c>
      <c r="L16" s="17"/>
      <c r="M16" s="17"/>
      <c r="N16" s="18">
        <f>(J16+J17)*F16</f>
        <v>4149113.2500319937</v>
      </c>
      <c r="O16" s="9"/>
      <c r="Q16" s="26" t="s">
        <v>33</v>
      </c>
      <c r="R16" s="21"/>
      <c r="T16" s="136">
        <f>F16*4400</f>
        <v>4149113.2500319937</v>
      </c>
    </row>
    <row r="17" spans="1:20" ht="30">
      <c r="A17" s="62">
        <v>5</v>
      </c>
      <c r="B17" s="64"/>
      <c r="C17" s="104" t="s">
        <v>30</v>
      </c>
      <c r="D17" s="72" t="s">
        <v>18</v>
      </c>
      <c r="E17" s="70" t="s">
        <v>34</v>
      </c>
      <c r="F17" s="73">
        <v>942.98028409818039</v>
      </c>
      <c r="G17" s="71">
        <v>497.44822131289061</v>
      </c>
      <c r="H17" s="112">
        <f>F17-G17</f>
        <v>445.53206278528978</v>
      </c>
      <c r="I17" s="22"/>
      <c r="J17" s="17">
        <v>900</v>
      </c>
      <c r="K17" s="13"/>
      <c r="L17" s="17"/>
      <c r="M17" s="17"/>
      <c r="N17" s="18"/>
      <c r="O17" s="9"/>
      <c r="Q17" s="26"/>
      <c r="R17" s="21"/>
      <c r="T17" s="136"/>
    </row>
    <row r="18" spans="1:20" ht="81.599999999999994" customHeight="1">
      <c r="A18" s="67">
        <v>6</v>
      </c>
      <c r="B18" s="68" t="s">
        <v>35</v>
      </c>
      <c r="C18" s="104" t="s">
        <v>36</v>
      </c>
      <c r="D18" s="72" t="s">
        <v>18</v>
      </c>
      <c r="E18" s="70" t="s">
        <v>37</v>
      </c>
      <c r="F18" s="129">
        <v>124.6333897</v>
      </c>
      <c r="G18" s="130">
        <v>106.08</v>
      </c>
      <c r="H18" s="130">
        <f>F18-G18</f>
        <v>18.553389699999997</v>
      </c>
      <c r="I18" s="27"/>
      <c r="J18" s="28">
        <v>207100</v>
      </c>
      <c r="K18" s="29" t="s">
        <v>38</v>
      </c>
      <c r="L18" s="30"/>
      <c r="M18" s="21"/>
      <c r="N18" s="31">
        <f>F18*J18</f>
        <v>25811575.006869998</v>
      </c>
      <c r="Q18" s="90" t="s">
        <v>39</v>
      </c>
      <c r="R18" s="21"/>
      <c r="T18" s="89">
        <f>124*J18</f>
        <v>25680400</v>
      </c>
    </row>
    <row r="19" spans="1:20" ht="67.5" hidden="1" customHeight="1">
      <c r="A19" s="67">
        <v>5</v>
      </c>
      <c r="B19" s="68"/>
      <c r="C19" s="32"/>
      <c r="D19" s="33"/>
      <c r="E19" s="33"/>
      <c r="F19" s="33"/>
      <c r="G19" s="33"/>
      <c r="H19" s="33"/>
      <c r="I19" s="27"/>
      <c r="J19" s="28">
        <v>31</v>
      </c>
      <c r="K19" s="29" t="s">
        <v>40</v>
      </c>
      <c r="L19" s="30"/>
      <c r="M19" s="21"/>
      <c r="N19" s="31">
        <f>F12*J19</f>
        <v>2540779.3144544177</v>
      </c>
      <c r="Q19" s="34" t="s">
        <v>41</v>
      </c>
      <c r="R19" s="21"/>
    </row>
    <row r="20" spans="1:20" ht="67.5" hidden="1" customHeight="1">
      <c r="A20" s="67">
        <v>6</v>
      </c>
      <c r="B20" s="68"/>
      <c r="C20" s="32"/>
      <c r="D20" s="33"/>
      <c r="E20" s="33"/>
      <c r="F20" s="33"/>
      <c r="G20" s="33"/>
      <c r="H20" s="33"/>
      <c r="I20" s="27"/>
      <c r="J20" s="28">
        <v>65</v>
      </c>
      <c r="K20" s="29" t="s">
        <v>42</v>
      </c>
      <c r="L20" s="30"/>
      <c r="M20" s="21"/>
      <c r="N20" s="31">
        <f>F11*J20</f>
        <v>24593312.592517704</v>
      </c>
      <c r="Q20" s="34"/>
      <c r="R20" s="21"/>
    </row>
    <row r="21" spans="1:20" ht="49.5" hidden="1" customHeight="1">
      <c r="A21" s="94">
        <v>7</v>
      </c>
      <c r="B21" s="95"/>
      <c r="C21" s="96" t="s">
        <v>17</v>
      </c>
      <c r="D21" s="95" t="s">
        <v>18</v>
      </c>
      <c r="E21" s="97" t="s">
        <v>43</v>
      </c>
      <c r="F21" s="98">
        <v>245.41165928634734</v>
      </c>
      <c r="G21" s="98">
        <v>94.16</v>
      </c>
      <c r="H21" s="98">
        <v>151.25</v>
      </c>
      <c r="I21" s="27"/>
      <c r="J21" s="28">
        <v>69100</v>
      </c>
      <c r="K21" s="29" t="s">
        <v>42</v>
      </c>
      <c r="L21" s="30"/>
      <c r="M21" s="21"/>
      <c r="N21" s="31">
        <f>F21*J21</f>
        <v>16957945.6566866</v>
      </c>
      <c r="O21" s="35">
        <v>16957945.66</v>
      </c>
      <c r="P21" s="36">
        <f>F21*J21</f>
        <v>16957945.6566866</v>
      </c>
      <c r="Q21" s="37" t="s">
        <v>44</v>
      </c>
      <c r="R21" s="2"/>
      <c r="T21" s="92">
        <f>245.41*J21</f>
        <v>16957831</v>
      </c>
    </row>
    <row r="22" spans="1:20" ht="27.95" customHeight="1">
      <c r="A22" s="143" t="s">
        <v>45</v>
      </c>
      <c r="B22" s="143"/>
      <c r="C22" s="143"/>
      <c r="D22" s="143"/>
      <c r="E22" s="143"/>
      <c r="F22" s="143"/>
      <c r="G22" s="143"/>
      <c r="H22" s="143"/>
      <c r="I22" s="27"/>
      <c r="J22" s="28"/>
      <c r="K22" s="29"/>
      <c r="L22" s="30"/>
      <c r="M22" s="21"/>
      <c r="N22" s="31"/>
      <c r="O22" s="39"/>
      <c r="P22" s="21"/>
      <c r="R22" s="2"/>
    </row>
    <row r="23" spans="1:20" ht="27.95" customHeight="1">
      <c r="A23" s="133" t="s">
        <v>1</v>
      </c>
      <c r="B23" s="67"/>
      <c r="C23" s="134" t="s">
        <v>46</v>
      </c>
      <c r="D23" s="134" t="s">
        <v>47</v>
      </c>
      <c r="E23" s="134" t="s">
        <v>4</v>
      </c>
      <c r="F23" s="134" t="s">
        <v>48</v>
      </c>
      <c r="G23" s="134"/>
      <c r="H23" s="134"/>
      <c r="I23" s="27"/>
      <c r="J23" s="28"/>
      <c r="K23" s="29"/>
      <c r="L23" s="30"/>
      <c r="M23" s="21"/>
      <c r="N23" s="31"/>
      <c r="O23" s="39"/>
      <c r="P23" s="21"/>
      <c r="R23" s="2"/>
      <c r="T23" s="1">
        <v>3.1353887559841098</v>
      </c>
    </row>
    <row r="24" spans="1:20" ht="63.75" customHeight="1">
      <c r="A24" s="133"/>
      <c r="B24" s="67"/>
      <c r="C24" s="134"/>
      <c r="D24" s="134"/>
      <c r="E24" s="134"/>
      <c r="F24" s="67" t="s">
        <v>6</v>
      </c>
      <c r="G24" s="68" t="s">
        <v>49</v>
      </c>
      <c r="H24" s="68" t="s">
        <v>8</v>
      </c>
      <c r="I24" s="27">
        <f>G25/F25*12609877.74</f>
        <v>10229345.352149805</v>
      </c>
      <c r="J24" s="28"/>
      <c r="K24" s="29"/>
      <c r="L24" s="30"/>
      <c r="M24" s="21"/>
      <c r="N24" s="31"/>
      <c r="O24" s="39"/>
      <c r="R24" s="2"/>
      <c r="S24" s="21" t="s">
        <v>50</v>
      </c>
    </row>
    <row r="25" spans="1:20" ht="45.75" hidden="1" customHeight="1">
      <c r="A25" s="133">
        <v>1</v>
      </c>
      <c r="B25" s="67" t="s">
        <v>22</v>
      </c>
      <c r="C25" s="137" t="s">
        <v>51</v>
      </c>
      <c r="D25" s="113" t="s">
        <v>52</v>
      </c>
      <c r="E25" s="114" t="s">
        <v>53</v>
      </c>
      <c r="F25" s="115">
        <v>12609877.737349901</v>
      </c>
      <c r="G25" s="115">
        <v>10229345.35</v>
      </c>
      <c r="H25" s="115">
        <f>F25-G25</f>
        <v>2380532.3873499017</v>
      </c>
      <c r="I25" s="22"/>
      <c r="J25" s="17">
        <v>4</v>
      </c>
      <c r="K25" s="17" t="s">
        <v>54</v>
      </c>
      <c r="L25" s="40">
        <v>2300000</v>
      </c>
      <c r="N25" s="41">
        <f t="shared" ref="N25:N29" si="0">F25*J25</f>
        <v>50439510.949399605</v>
      </c>
      <c r="O25" s="42">
        <v>53108992.390000001</v>
      </c>
      <c r="P25" s="36">
        <f>N13+N25+L25</f>
        <v>53108992.390000001</v>
      </c>
      <c r="Q25" s="20" t="s">
        <v>26</v>
      </c>
      <c r="R25" s="66" t="s">
        <v>72</v>
      </c>
      <c r="S25" s="43">
        <f>F25/F26</f>
        <v>2.7595533704700062</v>
      </c>
      <c r="T25" s="93">
        <f>11286308.91*J25</f>
        <v>45145235.640000001</v>
      </c>
    </row>
    <row r="26" spans="1:20" ht="37.5" customHeight="1">
      <c r="A26" s="133"/>
      <c r="B26" s="67" t="s">
        <v>27</v>
      </c>
      <c r="C26" s="137"/>
      <c r="D26" s="69" t="s">
        <v>55</v>
      </c>
      <c r="E26" s="74" t="s">
        <v>53</v>
      </c>
      <c r="F26" s="73">
        <v>4569535.7344011767</v>
      </c>
      <c r="G26" s="75">
        <v>3209614.26</v>
      </c>
      <c r="H26" s="71">
        <f>F26-G26</f>
        <v>1359921.4744011769</v>
      </c>
      <c r="I26" s="22"/>
      <c r="J26" s="17">
        <v>4</v>
      </c>
      <c r="K26" s="17" t="s">
        <v>54</v>
      </c>
      <c r="L26" s="44">
        <v>12000</v>
      </c>
      <c r="N26" s="18">
        <f>F26*J26</f>
        <v>18278142.937604707</v>
      </c>
      <c r="O26" s="42">
        <v>18466887.120000001</v>
      </c>
      <c r="P26" s="45">
        <f>J26*F26+F14*J14+L26</f>
        <v>18466887.119404685</v>
      </c>
      <c r="Q26" s="46" t="s">
        <v>29</v>
      </c>
      <c r="R26" s="66" t="s">
        <v>72</v>
      </c>
      <c r="T26" s="47">
        <f>4069866.9*J26</f>
        <v>16279467.6</v>
      </c>
    </row>
    <row r="27" spans="1:20" ht="87.6" customHeight="1">
      <c r="A27" s="67">
        <v>2</v>
      </c>
      <c r="B27" s="68"/>
      <c r="C27" s="104" t="s">
        <v>56</v>
      </c>
      <c r="D27" s="69" t="s">
        <v>55</v>
      </c>
      <c r="E27" s="70" t="s">
        <v>57</v>
      </c>
      <c r="F27" s="73">
        <v>273.96872936450097</v>
      </c>
      <c r="G27" s="71">
        <v>144.52609369905844</v>
      </c>
      <c r="H27" s="71">
        <f>F27-G27</f>
        <v>129.44263566544254</v>
      </c>
      <c r="I27" s="22"/>
      <c r="J27" s="17">
        <v>27258</v>
      </c>
      <c r="K27" s="13" t="s">
        <v>58</v>
      </c>
      <c r="L27" s="17"/>
      <c r="M27" s="48">
        <v>740000</v>
      </c>
      <c r="N27" s="65">
        <f>F27*J27</f>
        <v>7467839.6250175675</v>
      </c>
      <c r="O27" s="42">
        <v>10876952.880000001</v>
      </c>
      <c r="P27" s="49">
        <f>N27+N16-M27</f>
        <v>10876952.875049561</v>
      </c>
      <c r="Q27" s="26" t="s">
        <v>33</v>
      </c>
      <c r="R27" s="66" t="s">
        <v>72</v>
      </c>
      <c r="S27" s="50" t="s">
        <v>59</v>
      </c>
      <c r="T27" s="51">
        <f>273.97*J27</f>
        <v>7467874.2600000007</v>
      </c>
    </row>
    <row r="28" spans="1:20" ht="39.75" hidden="1" customHeight="1">
      <c r="A28" s="67"/>
      <c r="B28" s="67"/>
      <c r="C28" s="76" t="s">
        <v>60</v>
      </c>
      <c r="D28" s="77" t="s">
        <v>81</v>
      </c>
      <c r="E28" s="78" t="s">
        <v>62</v>
      </c>
      <c r="F28" s="79">
        <v>10051609.319351666</v>
      </c>
      <c r="G28" s="79">
        <v>6336107.5999999996</v>
      </c>
      <c r="H28" s="79">
        <v>3715501.72</v>
      </c>
      <c r="I28" s="22"/>
      <c r="J28" s="30">
        <v>4</v>
      </c>
      <c r="K28" s="30" t="s">
        <v>63</v>
      </c>
      <c r="L28" s="52">
        <v>212289.37</v>
      </c>
      <c r="M28" s="25">
        <v>0</v>
      </c>
      <c r="N28" s="53">
        <f t="shared" si="0"/>
        <v>40206437.277406663</v>
      </c>
      <c r="O28" s="39">
        <v>89584016.219999999</v>
      </c>
      <c r="P28" s="49">
        <f>N11+N12+L28+N28</f>
        <v>97102460.068082199</v>
      </c>
      <c r="Q28" s="34" t="s">
        <v>41</v>
      </c>
      <c r="R28" s="66" t="s">
        <v>72</v>
      </c>
      <c r="T28" s="15">
        <f>8023759.9*4</f>
        <v>32095039.600000001</v>
      </c>
    </row>
    <row r="29" spans="1:20" ht="75">
      <c r="A29" s="67">
        <v>3</v>
      </c>
      <c r="B29" s="67"/>
      <c r="C29" s="104" t="s">
        <v>64</v>
      </c>
      <c r="D29" s="80" t="s">
        <v>61</v>
      </c>
      <c r="E29" s="70" t="s">
        <v>83</v>
      </c>
      <c r="F29" s="130">
        <v>3171.2257329999998</v>
      </c>
      <c r="G29" s="130">
        <v>2728.43</v>
      </c>
      <c r="H29" s="130">
        <f>F29-G29</f>
        <v>442.79573299999993</v>
      </c>
      <c r="I29" s="16"/>
      <c r="J29" s="28">
        <v>7500</v>
      </c>
      <c r="K29" s="29" t="s">
        <v>65</v>
      </c>
      <c r="L29" s="30"/>
      <c r="M29" s="25">
        <v>0</v>
      </c>
      <c r="N29" s="31">
        <f t="shared" si="0"/>
        <v>23784192.997499999</v>
      </c>
      <c r="O29" s="39">
        <v>49595768</v>
      </c>
      <c r="P29" s="120">
        <f>N18+N29</f>
        <v>49595768.004369996</v>
      </c>
      <c r="Q29" s="90" t="s">
        <v>39</v>
      </c>
      <c r="R29" s="2"/>
      <c r="T29" s="15">
        <f>3083.99*J29</f>
        <v>23129925</v>
      </c>
    </row>
    <row r="30" spans="1:20" ht="45" hidden="1">
      <c r="A30" s="94">
        <v>4</v>
      </c>
      <c r="B30" s="94"/>
      <c r="C30" s="99" t="s">
        <v>66</v>
      </c>
      <c r="D30" s="100" t="s">
        <v>67</v>
      </c>
      <c r="E30" s="101" t="s">
        <v>68</v>
      </c>
      <c r="F30" s="102">
        <v>318.82889947772935</v>
      </c>
      <c r="G30" s="102">
        <v>131.87</v>
      </c>
      <c r="H30" s="102">
        <v>186.96</v>
      </c>
      <c r="J30" s="21">
        <v>136487</v>
      </c>
      <c r="K30" s="21" t="s">
        <v>70</v>
      </c>
      <c r="N30" s="25">
        <f>F30*J30</f>
        <v>43516000.003016844</v>
      </c>
      <c r="O30" s="54">
        <v>43516000</v>
      </c>
      <c r="P30" s="55">
        <f>N21+N30</f>
        <v>60473945.659703448</v>
      </c>
      <c r="Q30" s="56" t="s">
        <v>44</v>
      </c>
      <c r="S30" s="92">
        <f>T21+T30</f>
        <v>60473981.210000001</v>
      </c>
      <c r="T30" s="92">
        <f>318.83*J30</f>
        <v>43516150.210000001</v>
      </c>
    </row>
    <row r="31" spans="1:20" ht="33" customHeight="1">
      <c r="A31" s="67">
        <v>4</v>
      </c>
      <c r="B31" s="67"/>
      <c r="C31" s="104" t="s">
        <v>60</v>
      </c>
      <c r="D31" s="80" t="s">
        <v>80</v>
      </c>
      <c r="E31" s="70" t="s">
        <v>62</v>
      </c>
      <c r="F31" s="73">
        <v>10249499.637871113</v>
      </c>
      <c r="G31" s="73">
        <v>6377004.7800000003</v>
      </c>
      <c r="H31" s="73">
        <f>F31-G31</f>
        <v>3872494.8578711124</v>
      </c>
      <c r="J31" s="21">
        <v>4</v>
      </c>
      <c r="K31" s="21"/>
      <c r="L31" s="106">
        <v>204202</v>
      </c>
      <c r="N31" s="25">
        <f>F31*J31</f>
        <v>40997998.551484451</v>
      </c>
      <c r="O31" s="54">
        <v>97885933.969999999</v>
      </c>
      <c r="P31" s="107">
        <f>N31+N12+N11+L31</f>
        <v>97885933.972159982</v>
      </c>
      <c r="Q31" s="105" t="s">
        <v>41</v>
      </c>
      <c r="R31" s="66" t="s">
        <v>72</v>
      </c>
      <c r="S31" s="38"/>
      <c r="T31" s="38"/>
    </row>
    <row r="32" spans="1:20">
      <c r="H32" s="57"/>
      <c r="O32" s="57"/>
      <c r="P32" s="58"/>
    </row>
    <row r="33" spans="1:8" hidden="1">
      <c r="H33" s="57" t="s">
        <v>71</v>
      </c>
    </row>
    <row r="40" spans="1:8">
      <c r="A40" s="2"/>
    </row>
  </sheetData>
  <mergeCells count="23">
    <mergeCell ref="T14:T15"/>
    <mergeCell ref="T16:T17"/>
    <mergeCell ref="A25:A26"/>
    <mergeCell ref="C25:C26"/>
    <mergeCell ref="A10:H10"/>
    <mergeCell ref="A13:A14"/>
    <mergeCell ref="C13:C14"/>
    <mergeCell ref="A22:H22"/>
    <mergeCell ref="A23:A24"/>
    <mergeCell ref="C23:C24"/>
    <mergeCell ref="D23:D24"/>
    <mergeCell ref="E23:E24"/>
    <mergeCell ref="F23:H23"/>
    <mergeCell ref="A8:A9"/>
    <mergeCell ref="C8:C9"/>
    <mergeCell ref="D8:D9"/>
    <mergeCell ref="E8:E9"/>
    <mergeCell ref="F8:H8"/>
    <mergeCell ref="F1:H1"/>
    <mergeCell ref="F2:H2"/>
    <mergeCell ref="F4:H4"/>
    <mergeCell ref="F5:H6"/>
    <mergeCell ref="D7:F7"/>
  </mergeCells>
  <pageMargins left="0.59055118110236227" right="0.31496062992125984" top="0.35433070866141736" bottom="0.27559055118110237" header="0.51181102362204722" footer="0.51181102362204722"/>
  <pageSetup paperSize="9" scale="85" orientation="landscape" useFirstPageNumber="1" horizontalDpi="300" verticalDpi="300" r:id="rId1"/>
  <rowBreaks count="1" manualBreakCount="1">
    <brk id="17" max="16383" man="1"/>
  </rowBreaks>
  <colBreaks count="1" manualBreakCount="1">
    <brk id="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M15"/>
  <sheetViews>
    <sheetView tabSelected="1" view="pageBreakPreview" zoomScale="75" zoomScaleNormal="73" zoomScalePageLayoutView="75" workbookViewId="0">
      <selection activeCell="E1" sqref="E1:I1"/>
    </sheetView>
  </sheetViews>
  <sheetFormatPr defaultColWidth="11.7109375" defaultRowHeight="12.75"/>
  <cols>
    <col min="1" max="1" width="6.85546875" style="1" customWidth="1"/>
    <col min="2" max="2" width="26.85546875" style="1" customWidth="1"/>
    <col min="3" max="3" width="21.140625" style="1" customWidth="1"/>
    <col min="4" max="4" width="13.85546875" style="1" customWidth="1"/>
    <col min="5" max="5" width="16.42578125" style="1" customWidth="1"/>
    <col min="6" max="6" width="19.140625" style="1" hidden="1" customWidth="1"/>
    <col min="7" max="7" width="16.28515625" style="1" customWidth="1"/>
    <col min="8" max="8" width="15.7109375" style="1" customWidth="1"/>
    <col min="9" max="9" width="18.5703125" style="1" hidden="1" customWidth="1"/>
    <col min="10" max="10" width="16" style="1" customWidth="1"/>
    <col min="11" max="11" width="34.42578125" style="1" customWidth="1"/>
    <col min="12" max="1027" width="11.7109375" style="1"/>
  </cols>
  <sheetData>
    <row r="1" spans="1:1027" ht="82.9" customHeight="1">
      <c r="D1" s="2"/>
      <c r="E1" s="144" t="s">
        <v>89</v>
      </c>
      <c r="F1" s="144"/>
      <c r="G1" s="144"/>
      <c r="H1" s="144"/>
      <c r="I1" s="144"/>
    </row>
    <row r="3" spans="1:1027" ht="71.650000000000006" customHeight="1">
      <c r="B3" s="145" t="s">
        <v>86</v>
      </c>
      <c r="C3" s="145"/>
      <c r="D3" s="145"/>
      <c r="E3" s="145"/>
      <c r="F3" s="145"/>
      <c r="G3" s="145"/>
    </row>
    <row r="4" spans="1:1027" ht="48" customHeight="1">
      <c r="A4" s="146" t="s">
        <v>74</v>
      </c>
      <c r="B4" s="147" t="s">
        <v>75</v>
      </c>
      <c r="C4" s="148" t="s">
        <v>76</v>
      </c>
      <c r="D4" s="146" t="s">
        <v>87</v>
      </c>
      <c r="E4" s="146"/>
      <c r="F4" s="146"/>
      <c r="G4" s="147" t="s">
        <v>77</v>
      </c>
      <c r="H4" s="147"/>
      <c r="I4" s="147"/>
    </row>
    <row r="5" spans="1:1027" ht="76.7" customHeight="1">
      <c r="A5" s="146"/>
      <c r="B5" s="147"/>
      <c r="C5" s="147"/>
      <c r="D5" s="117" t="s">
        <v>78</v>
      </c>
      <c r="E5" s="124" t="s">
        <v>27</v>
      </c>
      <c r="F5" s="117" t="s">
        <v>82</v>
      </c>
      <c r="G5" s="117" t="s">
        <v>78</v>
      </c>
      <c r="H5" s="124" t="s">
        <v>27</v>
      </c>
      <c r="I5" s="117" t="s">
        <v>82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</row>
    <row r="6" spans="1:1027" ht="45.95" customHeight="1">
      <c r="A6" s="116">
        <v>1</v>
      </c>
      <c r="B6" s="82" t="s">
        <v>23</v>
      </c>
      <c r="C6" s="83">
        <f>'В постановление'!F13</f>
        <v>615.80240100066192</v>
      </c>
      <c r="D6" s="84">
        <v>1</v>
      </c>
      <c r="E6" s="128">
        <v>1.4350722042718091</v>
      </c>
      <c r="F6" s="85" t="s">
        <v>69</v>
      </c>
      <c r="G6" s="18">
        <f>C6</f>
        <v>615.80240100066192</v>
      </c>
      <c r="H6" s="125">
        <f>C6*E6</f>
        <v>883.72090899989246</v>
      </c>
      <c r="I6" s="85" t="s">
        <v>69</v>
      </c>
      <c r="J6" s="59"/>
    </row>
    <row r="7" spans="1:1027" ht="26.65" customHeight="1">
      <c r="A7" s="116">
        <v>2</v>
      </c>
      <c r="B7" s="86" t="s">
        <v>51</v>
      </c>
      <c r="C7" s="83">
        <f>'В постановление'!F26</f>
        <v>4569535.7344011767</v>
      </c>
      <c r="D7" s="123">
        <v>2.7595533704700062</v>
      </c>
      <c r="E7" s="127">
        <v>1</v>
      </c>
      <c r="F7" s="116" t="s">
        <v>69</v>
      </c>
      <c r="G7" s="18">
        <f>C7*D7</f>
        <v>12609877.737349901</v>
      </c>
      <c r="H7" s="126">
        <f>C7</f>
        <v>4569535.7344011767</v>
      </c>
      <c r="I7" s="116" t="s">
        <v>69</v>
      </c>
    </row>
    <row r="8" spans="1:1027" ht="25.5" hidden="1">
      <c r="A8" s="17">
        <v>3</v>
      </c>
      <c r="B8" s="82" t="s">
        <v>60</v>
      </c>
      <c r="C8" s="18">
        <f>'В постановление'!F31</f>
        <v>10249499.637871113</v>
      </c>
      <c r="D8" s="17" t="s">
        <v>69</v>
      </c>
      <c r="E8" s="121">
        <v>1</v>
      </c>
      <c r="F8" s="17">
        <v>2.46976364</v>
      </c>
      <c r="G8" s="17" t="s">
        <v>69</v>
      </c>
      <c r="H8" s="122">
        <f>C8</f>
        <v>10249499.637871113</v>
      </c>
      <c r="I8" s="87">
        <f>C8*F8</f>
        <v>25313841.53380724</v>
      </c>
      <c r="K8" s="81"/>
    </row>
    <row r="9" spans="1:1027">
      <c r="D9" s="60"/>
    </row>
    <row r="15" spans="1:1027">
      <c r="C15" s="61"/>
    </row>
  </sheetData>
  <mergeCells count="7">
    <mergeCell ref="E1:I1"/>
    <mergeCell ref="B3:G3"/>
    <mergeCell ref="A4:A5"/>
    <mergeCell ref="B4:B5"/>
    <mergeCell ref="C4:C5"/>
    <mergeCell ref="D4:F4"/>
    <mergeCell ref="G4:I4"/>
  </mergeCells>
  <pageMargins left="0.39370078740157483" right="0.51181102362204722" top="0.78740157480314965" bottom="0.78740157480314965" header="0.51181102362204722" footer="0.51181102362204722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 постановление</vt:lpstr>
      <vt:lpstr>Коэффициенты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Нохрина Н.В.</dc:creator>
  <dc:description/>
  <cp:lastModifiedBy>Снегирева Е.В.</cp:lastModifiedBy>
  <cp:revision>246</cp:revision>
  <cp:lastPrinted>2025-11-12T09:01:29Z</cp:lastPrinted>
  <dcterms:created xsi:type="dcterms:W3CDTF">2017-10-20T23:41:04Z</dcterms:created>
  <dcterms:modified xsi:type="dcterms:W3CDTF">2025-11-26T15:09:27Z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