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12 МП\12 МП ВЕСЬ 2025\Свежая версия\для максима\"/>
    </mc:Choice>
  </mc:AlternateContent>
  <bookViews>
    <workbookView xWindow="-120" yWindow="-120" windowWidth="29040" windowHeight="15840"/>
  </bookViews>
  <sheets>
    <sheet name="Паспорт общий" sheetId="1" r:id="rId1"/>
    <sheet name="Мероприятия ПП 5" sheetId="18" r:id="rId2"/>
    <sheet name="Паспорт ПП3" sheetId="10" state="hidden" r:id="rId3"/>
    <sheet name="Мероприятия ПП3" sheetId="9" state="hidden" r:id="rId4"/>
    <sheet name="Мероприятия ПП5" sheetId="7" state="hidden" r:id="rId5"/>
    <sheet name="Лист1" sheetId="12" state="hidden" r:id="rId6"/>
    <sheet name="Лист8" sheetId="8" state="hidden" r:id="rId7"/>
  </sheets>
  <definedNames>
    <definedName name="_xlnm.Print_Area" localSheetId="1">'Мероприятия ПП 5'!$A$1:$O$114</definedName>
    <definedName name="_xlnm.Print_Area" localSheetId="0">'Паспорт общий'!$A$1:$G$21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8" l="1"/>
  <c r="L90" i="18" l="1"/>
  <c r="L45" i="18" l="1"/>
  <c r="L70" i="18" l="1"/>
  <c r="N90" i="18"/>
  <c r="M90" i="18"/>
  <c r="N20" i="18"/>
  <c r="M20" i="18"/>
  <c r="L20" i="18"/>
  <c r="N95" i="18"/>
  <c r="M95" i="18"/>
  <c r="L95" i="18"/>
  <c r="N25" i="18"/>
  <c r="M25" i="18"/>
  <c r="N99" i="18"/>
  <c r="N100" i="18"/>
  <c r="N101" i="18"/>
  <c r="N98" i="18"/>
  <c r="M99" i="18"/>
  <c r="M100" i="18"/>
  <c r="M101" i="18"/>
  <c r="M98" i="18"/>
  <c r="L101" i="18"/>
  <c r="L100" i="18"/>
  <c r="L99" i="18"/>
  <c r="L98" i="18"/>
  <c r="K101" i="18"/>
  <c r="K100" i="18"/>
  <c r="K99" i="18"/>
  <c r="K98" i="18"/>
  <c r="F101" i="18"/>
  <c r="F100" i="18"/>
  <c r="F99" i="18"/>
  <c r="F98" i="18"/>
  <c r="K25" i="18"/>
  <c r="K55" i="18"/>
  <c r="K30" i="18"/>
  <c r="K20" i="18"/>
  <c r="K90" i="18"/>
  <c r="K60" i="18"/>
  <c r="K105" i="18"/>
  <c r="K95" i="18"/>
  <c r="K45" i="18"/>
  <c r="K70" i="18"/>
  <c r="N14" i="18" l="1"/>
  <c r="N16" i="18"/>
  <c r="M14" i="18"/>
  <c r="M16" i="18"/>
  <c r="L14" i="18"/>
  <c r="L16" i="18"/>
  <c r="M13" i="18"/>
  <c r="N13" i="18"/>
  <c r="L13" i="18"/>
  <c r="K14" i="18"/>
  <c r="K16" i="18"/>
  <c r="K13" i="18"/>
  <c r="F16" i="18"/>
  <c r="F14" i="18"/>
  <c r="F13" i="18"/>
  <c r="F55" i="18" l="1"/>
  <c r="F40" i="18" s="1"/>
  <c r="F70" i="18"/>
  <c r="F15" i="18" l="1"/>
  <c r="F27" i="18"/>
  <c r="E95" i="18"/>
  <c r="E96" i="18"/>
  <c r="N40" i="18"/>
  <c r="M40" i="18"/>
  <c r="L40" i="18"/>
  <c r="K40" i="18"/>
  <c r="F37" i="18"/>
  <c r="F22" i="18"/>
  <c r="E104" i="18"/>
  <c r="E105" i="18"/>
  <c r="E106" i="18"/>
  <c r="E103" i="18"/>
  <c r="L102" i="18"/>
  <c r="M102" i="18"/>
  <c r="N102" i="18"/>
  <c r="K102" i="18"/>
  <c r="F102" i="18"/>
  <c r="L92" i="18"/>
  <c r="M92" i="18"/>
  <c r="N92" i="18"/>
  <c r="E94" i="18"/>
  <c r="E93" i="18"/>
  <c r="K92" i="18"/>
  <c r="F92" i="18"/>
  <c r="E89" i="18"/>
  <c r="E90" i="18"/>
  <c r="E91" i="18"/>
  <c r="E88" i="18"/>
  <c r="L87" i="18"/>
  <c r="M87" i="18"/>
  <c r="N87" i="18"/>
  <c r="K87" i="18"/>
  <c r="F87" i="18"/>
  <c r="E84" i="18"/>
  <c r="E85" i="18"/>
  <c r="E86" i="18"/>
  <c r="E83" i="18"/>
  <c r="L82" i="18"/>
  <c r="M82" i="18"/>
  <c r="N82" i="18"/>
  <c r="K82" i="18"/>
  <c r="F82" i="18"/>
  <c r="E79" i="18"/>
  <c r="E80" i="18"/>
  <c r="E81" i="18"/>
  <c r="E78" i="18"/>
  <c r="L77" i="18"/>
  <c r="M77" i="18"/>
  <c r="N77" i="18"/>
  <c r="K77" i="18"/>
  <c r="F77" i="18"/>
  <c r="E74" i="18"/>
  <c r="E75" i="18"/>
  <c r="E76" i="18"/>
  <c r="L72" i="18"/>
  <c r="M72" i="18"/>
  <c r="N72" i="18"/>
  <c r="E73" i="18"/>
  <c r="K72" i="18"/>
  <c r="F72" i="18"/>
  <c r="E69" i="18"/>
  <c r="E70" i="18"/>
  <c r="E71" i="18"/>
  <c r="E68" i="18"/>
  <c r="L67" i="18"/>
  <c r="M67" i="18"/>
  <c r="N67" i="18"/>
  <c r="K67" i="18"/>
  <c r="F67" i="18"/>
  <c r="E64" i="18"/>
  <c r="E65" i="18"/>
  <c r="E66" i="18"/>
  <c r="E63" i="18"/>
  <c r="L62" i="18"/>
  <c r="M62" i="18"/>
  <c r="N62" i="18"/>
  <c r="K62" i="18"/>
  <c r="F62" i="18"/>
  <c r="E59" i="18"/>
  <c r="E60" i="18"/>
  <c r="E61" i="18"/>
  <c r="E58" i="18"/>
  <c r="L57" i="18"/>
  <c r="M57" i="18"/>
  <c r="N57" i="18"/>
  <c r="K57" i="18"/>
  <c r="F57" i="18"/>
  <c r="E54" i="18"/>
  <c r="E55" i="18"/>
  <c r="E56" i="18"/>
  <c r="E53" i="18"/>
  <c r="L52" i="18"/>
  <c r="M52" i="18"/>
  <c r="N52" i="18"/>
  <c r="K52" i="18"/>
  <c r="F52" i="18"/>
  <c r="E49" i="18"/>
  <c r="E50" i="18"/>
  <c r="E51" i="18"/>
  <c r="E48" i="18"/>
  <c r="L47" i="18"/>
  <c r="M47" i="18"/>
  <c r="N47" i="18"/>
  <c r="K47" i="18"/>
  <c r="F47" i="18"/>
  <c r="E44" i="18"/>
  <c r="E45" i="18"/>
  <c r="E46" i="18"/>
  <c r="E43" i="18"/>
  <c r="L42" i="18"/>
  <c r="M42" i="18"/>
  <c r="N42" i="18"/>
  <c r="K42" i="18"/>
  <c r="F42" i="18"/>
  <c r="E39" i="18"/>
  <c r="E41" i="18"/>
  <c r="E38" i="18"/>
  <c r="E34" i="18"/>
  <c r="E35" i="18"/>
  <c r="E36" i="18"/>
  <c r="E33" i="18"/>
  <c r="L32" i="18"/>
  <c r="M32" i="18"/>
  <c r="N32" i="18"/>
  <c r="K32" i="18"/>
  <c r="F32" i="18"/>
  <c r="E29" i="18"/>
  <c r="E31" i="18"/>
  <c r="E28" i="18"/>
  <c r="L27" i="18"/>
  <c r="M27" i="18"/>
  <c r="N27" i="18"/>
  <c r="K27" i="18"/>
  <c r="E24" i="18"/>
  <c r="E26" i="18"/>
  <c r="E23" i="18"/>
  <c r="N22" i="18"/>
  <c r="M22" i="18"/>
  <c r="L22" i="18"/>
  <c r="K22" i="18"/>
  <c r="J22" i="18"/>
  <c r="I22" i="18"/>
  <c r="H22" i="18"/>
  <c r="G22" i="18"/>
  <c r="L17" i="18"/>
  <c r="M17" i="18"/>
  <c r="N17" i="18"/>
  <c r="K17" i="18"/>
  <c r="J17" i="18"/>
  <c r="I17" i="18"/>
  <c r="H17" i="18"/>
  <c r="G17" i="18"/>
  <c r="F17" i="18"/>
  <c r="E20" i="18"/>
  <c r="E21" i="18"/>
  <c r="E18" i="18"/>
  <c r="E19" i="18"/>
  <c r="M97" i="18"/>
  <c r="L97" i="18"/>
  <c r="M37" i="18" l="1"/>
  <c r="M15" i="18"/>
  <c r="M110" i="18" s="1"/>
  <c r="N37" i="18"/>
  <c r="N15" i="18"/>
  <c r="N110" i="18" s="1"/>
  <c r="L37" i="18"/>
  <c r="L15" i="18"/>
  <c r="L110" i="18" s="1"/>
  <c r="K37" i="18"/>
  <c r="K15" i="18"/>
  <c r="K110" i="18" s="1"/>
  <c r="N97" i="18"/>
  <c r="E92" i="18"/>
  <c r="E30" i="18"/>
  <c r="F111" i="18"/>
  <c r="E25" i="18"/>
  <c r="E22" i="18" s="1"/>
  <c r="E32" i="18"/>
  <c r="M109" i="18"/>
  <c r="M111" i="18"/>
  <c r="E17" i="18"/>
  <c r="E27" i="18"/>
  <c r="E62" i="18"/>
  <c r="E87" i="18"/>
  <c r="N109" i="18"/>
  <c r="N111" i="18"/>
  <c r="E77" i="18"/>
  <c r="K111" i="18"/>
  <c r="F97" i="18"/>
  <c r="E102" i="18"/>
  <c r="F109" i="18"/>
  <c r="L109" i="18"/>
  <c r="L111" i="18"/>
  <c r="E99" i="18"/>
  <c r="E100" i="18"/>
  <c r="E101" i="18"/>
  <c r="L108" i="18"/>
  <c r="M108" i="18"/>
  <c r="K108" i="18"/>
  <c r="E98" i="18"/>
  <c r="E82" i="18"/>
  <c r="E72" i="18"/>
  <c r="E67" i="18"/>
  <c r="E57" i="18"/>
  <c r="E52" i="18"/>
  <c r="E47" i="18"/>
  <c r="E42" i="18"/>
  <c r="E40" i="18"/>
  <c r="E16" i="18"/>
  <c r="E14" i="18"/>
  <c r="K109" i="18"/>
  <c r="N108" i="18"/>
  <c r="F108" i="18"/>
  <c r="K97" i="18"/>
  <c r="E13" i="18"/>
  <c r="E37" i="18" l="1"/>
  <c r="F110" i="18"/>
  <c r="E15" i="18"/>
  <c r="E12" i="18" s="1"/>
  <c r="E111" i="18"/>
  <c r="E97" i="18"/>
  <c r="L12" i="18"/>
  <c r="L107" i="18"/>
  <c r="M12" i="18"/>
  <c r="K12" i="18"/>
  <c r="K107" i="18"/>
  <c r="M107" i="18"/>
  <c r="F12" i="18"/>
  <c r="N12" i="18"/>
  <c r="E109" i="18"/>
  <c r="N107" i="18"/>
  <c r="E108" i="18"/>
  <c r="E110" i="18" l="1"/>
  <c r="E107" i="18" s="1"/>
  <c r="F107" i="18"/>
  <c r="F73" i="7" l="1"/>
  <c r="F72" i="7"/>
  <c r="F71" i="7"/>
  <c r="F70" i="7"/>
  <c r="F69" i="7"/>
  <c r="K68" i="7"/>
  <c r="J68" i="7"/>
  <c r="I68" i="7"/>
  <c r="H68" i="7"/>
  <c r="G68" i="7"/>
  <c r="F67" i="7"/>
  <c r="H66" i="7"/>
  <c r="H63" i="7" s="1"/>
  <c r="G66" i="7"/>
  <c r="G63" i="7" s="1"/>
  <c r="F65" i="7"/>
  <c r="F64" i="7"/>
  <c r="K63" i="7"/>
  <c r="J63" i="7"/>
  <c r="I63" i="7"/>
  <c r="F62" i="7"/>
  <c r="F61" i="7"/>
  <c r="F60" i="7"/>
  <c r="F59" i="7"/>
  <c r="K58" i="7"/>
  <c r="J58" i="7"/>
  <c r="I58" i="7"/>
  <c r="H58" i="7"/>
  <c r="G58" i="7"/>
  <c r="F57" i="7"/>
  <c r="H56" i="7"/>
  <c r="F55" i="7"/>
  <c r="F54" i="7"/>
  <c r="K53" i="7"/>
  <c r="J53" i="7"/>
  <c r="I53" i="7"/>
  <c r="G53" i="7"/>
  <c r="F52" i="7"/>
  <c r="H51" i="7"/>
  <c r="H48" i="7" s="1"/>
  <c r="G51" i="7"/>
  <c r="G48" i="7" s="1"/>
  <c r="F50" i="7"/>
  <c r="F49" i="7"/>
  <c r="K48" i="7"/>
  <c r="J48" i="7"/>
  <c r="I48" i="7"/>
  <c r="F47" i="7"/>
  <c r="G46" i="7"/>
  <c r="F46" i="7" s="1"/>
  <c r="F45" i="7"/>
  <c r="F44" i="7"/>
  <c r="K43" i="7"/>
  <c r="J43" i="7"/>
  <c r="I43" i="7"/>
  <c r="H43" i="7"/>
  <c r="F42" i="7"/>
  <c r="H41" i="7"/>
  <c r="H38" i="7" s="1"/>
  <c r="G41" i="7"/>
  <c r="G38" i="7" s="1"/>
  <c r="F40" i="7"/>
  <c r="F39" i="7"/>
  <c r="K38" i="7"/>
  <c r="J38" i="7"/>
  <c r="I38" i="7"/>
  <c r="K37" i="7"/>
  <c r="J37" i="7"/>
  <c r="J17" i="7" s="1"/>
  <c r="J77" i="7" s="1"/>
  <c r="I37" i="7"/>
  <c r="H37" i="7"/>
  <c r="G37" i="7"/>
  <c r="K36" i="7"/>
  <c r="K16" i="7" s="1"/>
  <c r="K76" i="7" s="1"/>
  <c r="J36" i="7"/>
  <c r="J16" i="7" s="1"/>
  <c r="J76" i="7" s="1"/>
  <c r="I36" i="7"/>
  <c r="I16" i="7" s="1"/>
  <c r="I76" i="7" s="1"/>
  <c r="K35" i="7"/>
  <c r="J35" i="7"/>
  <c r="I35" i="7"/>
  <c r="H35" i="7"/>
  <c r="G35" i="7"/>
  <c r="K34" i="7"/>
  <c r="J34" i="7"/>
  <c r="I34" i="7"/>
  <c r="H34" i="7"/>
  <c r="G34" i="7"/>
  <c r="K33" i="7"/>
  <c r="K32" i="7"/>
  <c r="K17" i="7" s="1"/>
  <c r="K77" i="7" s="1"/>
  <c r="J32" i="7"/>
  <c r="I32" i="7"/>
  <c r="H32" i="7"/>
  <c r="G32" i="7"/>
  <c r="G31" i="7"/>
  <c r="F31" i="7" s="1"/>
  <c r="K30" i="7"/>
  <c r="K15" i="7" s="1"/>
  <c r="K75" i="7" s="1"/>
  <c r="J30" i="7"/>
  <c r="J15" i="7" s="1"/>
  <c r="J75" i="7" s="1"/>
  <c r="I30" i="7"/>
  <c r="H30" i="7"/>
  <c r="G30" i="7"/>
  <c r="G15" i="7" s="1"/>
  <c r="G75" i="7" s="1"/>
  <c r="K29" i="7"/>
  <c r="K14" i="7" s="1"/>
  <c r="K74" i="7" s="1"/>
  <c r="J29" i="7"/>
  <c r="I29" i="7"/>
  <c r="H29" i="7"/>
  <c r="H14" i="7" s="1"/>
  <c r="G29" i="7"/>
  <c r="F27" i="7"/>
  <c r="H26" i="7"/>
  <c r="H23" i="7" s="1"/>
  <c r="G26" i="7"/>
  <c r="F26" i="7" s="1"/>
  <c r="F25" i="7"/>
  <c r="F24" i="7"/>
  <c r="K23" i="7"/>
  <c r="J23" i="7"/>
  <c r="I23" i="7"/>
  <c r="F22" i="7"/>
  <c r="F21" i="7"/>
  <c r="F20" i="7"/>
  <c r="F19" i="7"/>
  <c r="K18" i="7"/>
  <c r="J18" i="7"/>
  <c r="I18" i="7"/>
  <c r="H18" i="7"/>
  <c r="G18" i="7"/>
  <c r="F21" i="9"/>
  <c r="F20" i="9"/>
  <c r="F19" i="9"/>
  <c r="F18" i="9"/>
  <c r="K17" i="9"/>
  <c r="J17" i="9"/>
  <c r="I17" i="9"/>
  <c r="H17" i="9"/>
  <c r="G17" i="9"/>
  <c r="F16" i="9"/>
  <c r="F15" i="9"/>
  <c r="F14" i="9"/>
  <c r="F13" i="9"/>
  <c r="K12" i="9"/>
  <c r="J12" i="9"/>
  <c r="I12" i="9"/>
  <c r="H12" i="9"/>
  <c r="G12" i="9"/>
  <c r="K11" i="9"/>
  <c r="K26" i="9" s="1"/>
  <c r="J11" i="9"/>
  <c r="J26" i="9" s="1"/>
  <c r="I11" i="9"/>
  <c r="I26" i="9" s="1"/>
  <c r="H11" i="9"/>
  <c r="G11" i="9"/>
  <c r="G26" i="9" s="1"/>
  <c r="K10" i="9"/>
  <c r="K25" i="9" s="1"/>
  <c r="J10" i="9"/>
  <c r="J25" i="9" s="1"/>
  <c r="I10" i="9"/>
  <c r="I25" i="9" s="1"/>
  <c r="H10" i="9"/>
  <c r="H25" i="9" s="1"/>
  <c r="G10" i="9"/>
  <c r="G25" i="9" s="1"/>
  <c r="K9" i="9"/>
  <c r="K24" i="9" s="1"/>
  <c r="J9" i="9"/>
  <c r="J24" i="9" s="1"/>
  <c r="I9" i="9"/>
  <c r="I24" i="9" s="1"/>
  <c r="H9" i="9"/>
  <c r="H24" i="9" s="1"/>
  <c r="G9" i="9"/>
  <c r="G24" i="9" s="1"/>
  <c r="K8" i="9"/>
  <c r="K23" i="9" s="1"/>
  <c r="J8" i="9"/>
  <c r="J23" i="9" s="1"/>
  <c r="I8" i="9"/>
  <c r="H8" i="9"/>
  <c r="H23" i="9" s="1"/>
  <c r="G8" i="9"/>
  <c r="G23" i="9" s="1"/>
  <c r="G14" i="10"/>
  <c r="F14" i="10"/>
  <c r="D14" i="10"/>
  <c r="C14" i="10"/>
  <c r="E13" i="10"/>
  <c r="E14" i="10" s="1"/>
  <c r="B12" i="10"/>
  <c r="B11" i="10"/>
  <c r="B10" i="10"/>
  <c r="I17" i="7" l="1"/>
  <c r="I77" i="7" s="1"/>
  <c r="H7" i="9"/>
  <c r="F38" i="7"/>
  <c r="F68" i="7"/>
  <c r="G43" i="7"/>
  <c r="F43" i="7" s="1"/>
  <c r="F41" i="7"/>
  <c r="F63" i="7"/>
  <c r="G23" i="7"/>
  <c r="F23" i="7" s="1"/>
  <c r="H28" i="7"/>
  <c r="F66" i="7"/>
  <c r="J22" i="9"/>
  <c r="I15" i="7"/>
  <c r="I75" i="7" s="1"/>
  <c r="F75" i="7" s="1"/>
  <c r="F32" i="7"/>
  <c r="I33" i="7"/>
  <c r="H15" i="7"/>
  <c r="H75" i="7" s="1"/>
  <c r="F17" i="9"/>
  <c r="F30" i="7"/>
  <c r="F12" i="9"/>
  <c r="B14" i="10"/>
  <c r="J7" i="9"/>
  <c r="H26" i="9"/>
  <c r="H22" i="9" s="1"/>
  <c r="G14" i="7"/>
  <c r="G74" i="7" s="1"/>
  <c r="F58" i="7"/>
  <c r="F24" i="9"/>
  <c r="B13" i="10"/>
  <c r="K7" i="9"/>
  <c r="F10" i="9"/>
  <c r="I28" i="7"/>
  <c r="F48" i="7"/>
  <c r="H36" i="7"/>
  <c r="H16" i="7" s="1"/>
  <c r="H76" i="7" s="1"/>
  <c r="K28" i="7"/>
  <c r="F25" i="9"/>
  <c r="H74" i="7"/>
  <c r="H53" i="7"/>
  <c r="F56" i="7"/>
  <c r="G7" i="9"/>
  <c r="F8" i="9"/>
  <c r="K22" i="9"/>
  <c r="I14" i="7"/>
  <c r="G17" i="7"/>
  <c r="F18" i="7"/>
  <c r="J28" i="7"/>
  <c r="F34" i="7"/>
  <c r="J33" i="7"/>
  <c r="J14" i="7"/>
  <c r="F37" i="7"/>
  <c r="H17" i="7"/>
  <c r="H77" i="7" s="1"/>
  <c r="G22" i="9"/>
  <c r="K13" i="7"/>
  <c r="K73" i="7"/>
  <c r="F53" i="7"/>
  <c r="I23" i="9"/>
  <c r="I22" i="9" s="1"/>
  <c r="I7" i="9"/>
  <c r="F9" i="9"/>
  <c r="F11" i="9"/>
  <c r="G28" i="7"/>
  <c r="F29" i="7"/>
  <c r="F35" i="7"/>
  <c r="G36" i="7"/>
  <c r="G33" i="7" s="1"/>
  <c r="F51" i="7"/>
  <c r="F15" i="7" l="1"/>
  <c r="H33" i="7"/>
  <c r="F33" i="7" s="1"/>
  <c r="F14" i="7"/>
  <c r="F26" i="9"/>
  <c r="F28" i="7"/>
  <c r="H73" i="7"/>
  <c r="F7" i="9"/>
  <c r="G77" i="7"/>
  <c r="F77" i="7" s="1"/>
  <c r="F17" i="7"/>
  <c r="F22" i="9"/>
  <c r="I74" i="7"/>
  <c r="I73" i="7" s="1"/>
  <c r="I13" i="7"/>
  <c r="F23" i="9"/>
  <c r="F36" i="7"/>
  <c r="G16" i="7"/>
  <c r="J13" i="7"/>
  <c r="J74" i="7"/>
  <c r="J73" i="7" s="1"/>
  <c r="H13" i="7"/>
  <c r="F74" i="7" l="1"/>
  <c r="G76" i="7"/>
  <c r="F16" i="7"/>
  <c r="G13" i="7"/>
  <c r="F13" i="7" s="1"/>
  <c r="F76" i="7" l="1"/>
  <c r="G73" i="7"/>
</calcChain>
</file>

<file path=xl/sharedStrings.xml><?xml version="1.0" encoding="utf-8"?>
<sst xmlns="http://schemas.openxmlformats.org/spreadsheetml/2006/main" count="481" uniqueCount="198">
  <si>
    <t>Координатор муниципальной программы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</si>
  <si>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</si>
  <si>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</si>
  <si>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Перечень подпрограмм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</si>
  <si>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</si>
  <si>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</si>
  <si>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</si>
  <si>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 xml:space="preserve">2021 год  </t>
  </si>
  <si>
    <t xml:space="preserve">2022 год  </t>
  </si>
  <si>
    <t xml:space="preserve">2023 год </t>
  </si>
  <si>
    <t xml:space="preserve">2024 год </t>
  </si>
  <si>
    <t>Средства Федерального бюджета</t>
  </si>
  <si>
    <t xml:space="preserve">Средства бюджета  Московской области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</si>
  <si>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</si>
  <si>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</si>
  <si>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</si>
  <si>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Ответственный исполнитель подпрограммы</t>
  </si>
  <si>
    <t xml:space="preserve">Источники финансирования подпрограммы по годам реализации:      </t>
  </si>
  <si>
    <t xml:space="preserve">2020 год   </t>
  </si>
  <si>
    <t xml:space="preserve">2023 год  </t>
  </si>
  <si>
    <t xml:space="preserve">Мероприятие подпрограммы   </t>
  </si>
  <si>
    <t>Срок    исполнения мероприятия</t>
  </si>
  <si>
    <t>Источники финансирования</t>
  </si>
  <si>
    <t>Объем финансирования мероприятия в году, предшествующему году начала реализации муниципальной программы (тыс.руб.)</t>
  </si>
  <si>
    <t>Объем финансирования по годам (тыс. руб.)</t>
  </si>
  <si>
    <t>Ответственный за выполнение мероприятия подпрограммы</t>
  </si>
  <si>
    <t>Результаты выполнения мероприятия подпрограммы</t>
  </si>
  <si>
    <t>2020 год</t>
  </si>
  <si>
    <t>2021 год</t>
  </si>
  <si>
    <t>2022 год</t>
  </si>
  <si>
    <t>2024 год</t>
  </si>
  <si>
    <t>1.</t>
  </si>
  <si>
    <t>2020-2024</t>
  </si>
  <si>
    <t>Итого</t>
  </si>
  <si>
    <t>Мероприятие 2.1. «Расходы связанные с владением, пользованием и распоряжением имуществом, находящимся в муниципальной собственности городского округа»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</si>
  <si>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</si>
  <si>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>Капитальный ремонт муниципального жилищного фонда</t>
  </si>
  <si>
    <t>Расходы, связанные с содержанием муниципального имущества</t>
  </si>
  <si>
    <t>Мероприятие 2.2. «Взносы на капитальный ремонт общего имущества многоквартирных домов»</t>
  </si>
  <si>
    <t>Финансовое управление Администрации городского округа Жуковский</t>
  </si>
  <si>
    <t>1.1.</t>
  </si>
  <si>
    <t>1.2.</t>
  </si>
  <si>
    <r>
      <t>Перечень мероприятий подпрограммы V «Обеспечивающая подпрограмма» муниципальной программы городского округа Жуковский «Управление имуществом и муниципальными финансами» представлен в таблице:</t>
    </r>
    <r>
      <rPr>
        <b/>
        <sz val="10"/>
        <color rgb="FF000000"/>
        <rFont val="Times New Roman"/>
        <family val="1"/>
        <charset val="204"/>
      </rPr>
      <t xml:space="preserve"> </t>
    </r>
  </si>
  <si>
    <t>Срок исполнения мероприятия</t>
  </si>
  <si>
    <t xml:space="preserve">Всего           (тыс. руб.)        </t>
  </si>
  <si>
    <t>Подпрограмма V «Обеспечивающая подпрограмма»</t>
  </si>
  <si>
    <t>Управление бухгалтерского учета и отчетности Администрации городского округа Жуковский</t>
  </si>
  <si>
    <t>Мероприятие 1.2. «Расходы на обеспечение деятельности Администрации»</t>
  </si>
  <si>
    <t>1.5.</t>
  </si>
  <si>
    <t>Мероприятие 1.5. «Обеспечение деятельности финансового органа»</t>
  </si>
  <si>
    <t>1.7.</t>
  </si>
  <si>
    <t xml:space="preserve">Муниципальное бюджетное  учреждение городского округа Жуковский "Центр дорожного хозяйства, благоустройства и озеленения" 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</si>
  <si>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(торги, закупка, хозяйственно-эксплуатационная служба)    </t>
  </si>
  <si>
    <t>Обеспечение выполнения муниципального задания Муниципальным бюджетным учреждением городского округа Жуковский "Центр дорожного хозяйства, благоустройства и озеленения"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</si>
  <si>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>Обеспечение выполнения муниципального задания Муниципальным бюджетным учреждением городского округа Жуковский "Центр дорожного хозяйства, благоустройства и озеленения" в части организации и осуществления транспортного обслуживания должностных лиц органов местного самоуправления</t>
  </si>
  <si>
    <t>1.8.</t>
  </si>
  <si>
    <t>Мероприятие 1.8. «Организация и осуществление мероприятий по мобилизационной подготовке»</t>
  </si>
  <si>
    <t>Мобилизационный отдел Администрации городского округа Жуковский</t>
  </si>
  <si>
    <t>1.10.</t>
  </si>
  <si>
    <t xml:space="preserve">Муниципальное учреждение "Управление муниципальной статистики городского округа Жуковский" </t>
  </si>
  <si>
    <t>Итого по Подпрограмме V:</t>
  </si>
  <si>
    <t>ФОРМА ТАБЛИЦЫ ИЗМЕНЕНИЙ</t>
  </si>
  <si>
    <t>№ п/п</t>
  </si>
  <si>
    <t>Часть, раздел (пункт) муниципальной программы (подпрограммы), в который вносятся изменения</t>
  </si>
  <si>
    <t xml:space="preserve">Предлагаемые изменения </t>
  </si>
  <si>
    <t>Обоснование</t>
  </si>
  <si>
    <r>
      <rPr>
        <b/>
        <sz val="10"/>
        <color rgb="FF000000"/>
        <rFont val="Times New Roman"/>
        <family val="1"/>
        <charset val="204"/>
      </rPr>
      <t>Муниципальная программа г.о. Жуковский "Управление имуществом и муниципальными финансами"</t>
    </r>
    <r>
      <rPr>
        <sz val="10"/>
        <color rgb="FF000000"/>
        <rFont val="Times New Roman"/>
        <family val="1"/>
        <charset val="204"/>
      </rPr>
      <t xml:space="preserve">                                       </t>
    </r>
  </si>
  <si>
    <t>Подпрограмма I. «Развитие имущественного комплекса»</t>
  </si>
  <si>
    <t xml:space="preserve">Основное мероприятие 02 «Управление имуществом, находящимся в муниципальной собственности, и выполнение кадастровых работ» 
</t>
  </si>
  <si>
    <t xml:space="preserve">Средства бюджета г.о. Жуковский на 2020г.                                                                                                  было — 19 713,78 тыс.руб;                                                                       стало — 18 413,69 тыс.руб.                                                                                                                                                                                                                                                </t>
  </si>
  <si>
    <t>Уточнение бюджетных ассигнований</t>
  </si>
  <si>
    <t xml:space="preserve">Средства бюджета г.о. Жуковский на 2020г.                                                                                           было — 4 513,78 тыс.руб;                                                                       стало — 3791,41  тыс.руб.  </t>
  </si>
  <si>
    <t xml:space="preserve">Оценка объектов недвижимого имущества и земельных участков, государственная собственность на которые не разграничена  </t>
  </si>
  <si>
    <t xml:space="preserve">Средства бюджета г.о. Жуковский на 2020г.                                                                                           было — 200,00 тыс.руб;                                                                       стало — 84,29  тыс.руб.  </t>
  </si>
  <si>
    <t xml:space="preserve">Средства бюджета г.о. Жуковский на 2020г.                                                                                           было — 845,00 тыс.руб;                                                                       стало — 122,12  тыс.руб.  </t>
  </si>
  <si>
    <t>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</t>
  </si>
  <si>
    <t xml:space="preserve">Средства бюджета г.о. Жуковский на 2020г.                                                                                           было — 94,41 тыс.руб;                                                                       стало — 0,00  тыс.руб.  </t>
  </si>
  <si>
    <t xml:space="preserve">Средства бюджета г.о. Жуковский на 2020г.                                                                                           было — 3236,00 тыс.руб;                                                                       стало — 2972,02  тыс.руб.  </t>
  </si>
  <si>
    <t xml:space="preserve">Средства бюджета г.о. Жуковский на 2020г.                                                                                           было — 54,00 тыс.руб;                                                                       стало — 434,20  тыс.руб.  </t>
  </si>
  <si>
    <t xml:space="preserve">Средства бюджета г.о. Жуковский на 2020г.                                                                                           было — 15 200,00 тыс.руб;                                                                       стало — 14 622,28  тыс.руб.  </t>
  </si>
  <si>
    <t>Подпрограмма IV «Управление муниципальными финансами»</t>
  </si>
  <si>
    <t>Основное мероприятие 6 «Управление муниципальным долгом»,    Мероприятие 6.2. «Обслуживание муниципального долга по коммерческим кредитам»</t>
  </si>
  <si>
    <t xml:space="preserve">Средства бюджета г.о. Жуковский на 2020г.                                                                                           было — 38 403,00 тыс.руб;                                                                       стало — 37 563,00  тыс.руб.  </t>
  </si>
  <si>
    <t>Подпрограмма V "Обеспечивающая подпрограмма"</t>
  </si>
  <si>
    <t xml:space="preserve">Основное мероприятие 1 «Создание условий для реализации полномочий органов местного самоуправления» </t>
  </si>
  <si>
    <t>Средства бюджета г.о. Жуковский на 2020г.                            было — 212 004,71 тыс.руб.,                                                                 стало — 210 216,22 тыс.руб.</t>
  </si>
  <si>
    <t xml:space="preserve">Средства бюджета г.о. Жуковский на 2020г.                                                                                           было — 152 385,38 тыс.руб;                                                                       стало — 151 032,34  тыс.руб.  </t>
  </si>
  <si>
    <t xml:space="preserve">Средства бюджета г.о. Жуковский на 2020г.                                                                                           было — 18 805,89 тыс.руб;                                                                       стало — 18 651,01  тыс.руб.  </t>
  </si>
  <si>
    <t xml:space="preserve"> Мероприятие 1.7. «Расходы на обеспечение деятельности  (оказание услуг) муниципальных учреждений - обеспечение деятельности органов местного самоуправления»</t>
  </si>
  <si>
    <t>Средства бюджета г.о. Жуковский на 2020г.                                                         было — 35 013,95 тыс.руб.,                                                                 стало —34 933,37 тыс.руб.</t>
  </si>
  <si>
    <t>Средства бюджета г.о. Жуковский на 2020г.                                                         было — 9 840,00 тыс.руб.,                                                                 стало —9 792,00 тыс.руб.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</si>
  <si>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(МКУ "МЦУР городского округа Жуковский) </t>
  </si>
  <si>
    <t>Средства бюджета г.о. Жуковский на 2020г.                                                         было — 4 520,70 тыс.руб.,                                                                 стало —4 488,13 тыс.руб.</t>
  </si>
  <si>
    <t>Средства бюджета г.о. Жуковский на 2020г.                                                         было — 200,00 тыс.руб.,                                                                 стало —0,00 тыс.руб.</t>
  </si>
  <si>
    <t xml:space="preserve">Главный эксперт отдела социально-экономического развития, муниципальных программ и целевых показателей Управления экономики </t>
  </si>
  <si>
    <t>______________ Осипова О.Д.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</si>
  <si>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(МКУ "МЦУР городского округа Жуковский")    </t>
  </si>
  <si>
    <t xml:space="preserve">Основное мероприятие 01 Создание условий для реализации полномочий органов местного самоуправления  </t>
  </si>
  <si>
    <t>Мероприятие 01.01 Функционирование высшего должностного лица</t>
  </si>
  <si>
    <t>Мероприятие 01.02 Расходы на обеспечение деятельности Администрации</t>
  </si>
  <si>
    <t>Мероприятие 01.05 Обеспечение деятельности финансового органа</t>
  </si>
  <si>
    <t xml:space="preserve">Мероприятие 01.07 Расходы на обеспечение деятельности (оказание услуг) муниципальных учреждений - обеспечение деятельности органов местного самоуправления </t>
  </si>
  <si>
    <t>Мероприятие 01.08 Организация и осуществление мероприятий по мобилизационной подготовке</t>
  </si>
  <si>
    <t>01.15.</t>
  </si>
  <si>
    <t>Мероприятие 01.15 Организация сбора статистических показателей</t>
  </si>
  <si>
    <t>Мероприятие 01.10 Взносы в общественные организации (Уплата членских взносов членами Совета муниципальных образований Московской области)</t>
  </si>
  <si>
    <t>№                         п/п</t>
  </si>
  <si>
    <r>
      <rPr>
        <b/>
        <sz val="12"/>
        <rFont val="Times New Roman"/>
        <family val="1"/>
        <charset val="204"/>
      </rPr>
      <t xml:space="preserve">10.2. Перечень мероприятий подпрограммы  </t>
    </r>
    <r>
      <rPr>
        <b/>
        <sz val="12"/>
        <color rgb="FF000000"/>
        <rFont val="Times New Roman"/>
        <family val="1"/>
        <charset val="204"/>
      </rPr>
      <t>III «Совершенствование муниципальной службы Московской области»</t>
    </r>
    <r>
      <rPr>
        <b/>
        <sz val="12"/>
        <rFont val="Times New Roman"/>
        <family val="1"/>
        <charset val="204"/>
      </rPr>
      <t xml:space="preserve"> </t>
    </r>
  </si>
  <si>
    <r>
      <t>Перечень мероприятий подпрограммы III «Совершенствование муниципальной службы Московской области» муниципальной программы городского округа Жуковский                            «Управление имуществом и муниципальными финансами» представлен в таблице:</t>
    </r>
    <r>
      <rPr>
        <b/>
        <sz val="12"/>
        <color rgb="FF000000"/>
        <rFont val="Times New Roman"/>
        <family val="1"/>
        <charset val="204"/>
      </rPr>
      <t xml:space="preserve"> </t>
    </r>
  </si>
  <si>
    <t xml:space="preserve">Всего              (тыс. руб.)        </t>
  </si>
  <si>
    <t>Подпрограмма III «Совершенствование муниципальной службы Московской области»</t>
  </si>
  <si>
    <t>Отдел муниципальной службы и кадров Администрации городского округа  Жуковский</t>
  </si>
  <si>
    <t>Основное мероприятие 01 «Организация профессионального развития муниципальных служащих Московской области»</t>
  </si>
  <si>
    <t>Повышение эффективности исполнения муниципальными служащими своих должностных обязанностей</t>
  </si>
  <si>
    <t xml:space="preserve">Средства бюджета  МО        </t>
  </si>
  <si>
    <t xml:space="preserve">Мероприятие 01.01 «Организация и проведение мероприятий по обучению, переобучению, повышению квалификации и обмену опытом специалистов»     </t>
  </si>
  <si>
    <t>Мероприятие 01.02 «Организация работы по повышению квалификации муниципальных служащих и работников муниципальных учреждений, в т.ч. участие в краткосрочных семинарах»</t>
  </si>
  <si>
    <t>Итого по Подпрограмме III:</t>
  </si>
  <si>
    <r>
      <rPr>
        <b/>
        <sz val="12"/>
        <color rgb="FF000000"/>
        <rFont val="Times New Roman"/>
        <family val="1"/>
        <charset val="204"/>
      </rPr>
      <t>10. Паспорт подпрограммы  III «Совершенствование муниципальной службы Московской области» муниципальной программы городского округа Жуковский «</t>
    </r>
    <r>
      <rPr>
        <b/>
        <sz val="12"/>
        <rFont val="Times New Roman"/>
        <family val="1"/>
        <charset val="204"/>
      </rPr>
      <t>Управление имуществом и муниципальными финансами</t>
    </r>
    <r>
      <rPr>
        <b/>
        <sz val="12"/>
        <color rgb="FF000000"/>
        <rFont val="Times New Roman"/>
        <family val="1"/>
        <charset val="204"/>
      </rPr>
      <t>»</t>
    </r>
  </si>
  <si>
    <t xml:space="preserve">Отдел муниципальной службы и кадров Администрации городского округа Жуковский. </t>
  </si>
  <si>
    <r>
      <t xml:space="preserve">12.2. Перечень мероприятий подпрограммы  </t>
    </r>
    <r>
      <rPr>
        <b/>
        <sz val="10"/>
        <color rgb="FF000000"/>
        <rFont val="Times New Roman"/>
        <family val="1"/>
        <charset val="204"/>
      </rPr>
      <t>V «Обеспечивающая подпрограмма»</t>
    </r>
    <r>
      <rPr>
        <b/>
        <sz val="10"/>
        <rFont val="Times New Roman"/>
        <family val="1"/>
        <charset val="204"/>
      </rPr>
      <t xml:space="preserve"> </t>
    </r>
  </si>
  <si>
    <t>Приложение №5 к постановлению
Администрации городского округа Жуковский
от «__»________ 2021 № ___</t>
  </si>
  <si>
    <t>2023 год</t>
  </si>
  <si>
    <t>2025 год</t>
  </si>
  <si>
    <t>2026 год</t>
  </si>
  <si>
    <t>2027 год</t>
  </si>
  <si>
    <t>Ответственные исполнители подрограмм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</si>
  <si>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</si>
  <si>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Всего                                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</si>
  <si>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</si>
  <si>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</si>
  <si>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</si>
  <si>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</si>
  <si>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>1. Подпрограмма I «Эффективное управление имущественным комплексом»,</t>
  </si>
  <si>
    <t>2. Подпрограмма III «Управление муниципальным долгом»,</t>
  </si>
  <si>
    <t>3. Подпрограмма IV. «Управление муниципальными финансами»,</t>
  </si>
  <si>
    <t>4. Подпрограмма V. «Обеспечивающая подпрограмма».</t>
  </si>
  <si>
    <t xml:space="preserve">Средства бюджета  Московской области    </t>
  </si>
  <si>
    <t>Средства федерального бюджета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</si>
  <si>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</si>
  <si>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</si>
  <si>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</si>
  <si>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</si>
  <si>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</si>
  <si>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Средства бюджета Московской области</t>
  </si>
  <si>
    <t>Внебюджетные средства</t>
  </si>
  <si>
    <t>1.1</t>
  </si>
  <si>
    <t>1.2</t>
  </si>
  <si>
    <t>2</t>
  </si>
  <si>
    <t>Итого по подпрограмме</t>
  </si>
  <si>
    <t xml:space="preserve">  </t>
  </si>
  <si>
    <t>2023-2027 г.г.</t>
  </si>
  <si>
    <t>1.3</t>
  </si>
  <si>
    <t>3</t>
  </si>
  <si>
    <t xml:space="preserve">Мероприятие 01.01 Функционирование высшего должностного лица
</t>
  </si>
  <si>
    <t xml:space="preserve">Мероприятие 01.06.
Расходы на обеспечение деятельности (оказание услуг) муниципальных учреждений - централизованная бухгалтерия муниципального образования </t>
  </si>
  <si>
    <t>Мероприятие 01.09 Взносы в уставной капитал муниципальных предприятий</t>
  </si>
  <si>
    <t>Мероприятие 01.13.
Осуществление мер по противодействию коррупции в границах городского округа</t>
  </si>
  <si>
    <t>Мероприятие 01.14.
Принятие устава муниципального образования и внесение в него изменений и дополнений, издание муниципальных правовых актов</t>
  </si>
  <si>
    <t>Мероприятие 01.16.
Обеспечение деятельности муниципальных центров управления регионом</t>
  </si>
  <si>
    <t>Мероприятие 01.17.
Обеспечение деятельности муниципальных казенных учреждений в сфере закупок товаров, работ, услуг</t>
  </si>
  <si>
    <t>Основное мероприятие 03.
Мероприятия, реализуемые в целях создания условий для реализации полномочий органов местного самоуправления</t>
  </si>
  <si>
    <t>Мероприятие 03.02.
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</si>
  <si>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1.5</t>
  </si>
  <si>
    <t>1.6</t>
  </si>
  <si>
    <t>1.7</t>
  </si>
  <si>
    <t>1.8</t>
  </si>
  <si>
    <t>1.9</t>
  </si>
  <si>
    <t>1.10</t>
  </si>
  <si>
    <t>1.12</t>
  </si>
  <si>
    <t>1.13</t>
  </si>
  <si>
    <t>Управление жилищно-коммунального хозяйства Администрации городского округа Жуковский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</si>
  <si>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</si>
  <si>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1.4</t>
  </si>
  <si>
    <t>1.5.1</t>
  </si>
  <si>
    <t>1.5.2</t>
  </si>
  <si>
    <t>1.5.3</t>
  </si>
  <si>
    <t>1.11</t>
  </si>
  <si>
    <t>2.2</t>
  </si>
  <si>
    <t xml:space="preserve">Муниципальный заказчик муниципальной программы      </t>
  </si>
  <si>
    <t xml:space="preserve">Муниципальное бюджетное  учреждение городского округа Жуковский "Городское хозяйство" 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</si>
  <si>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организации и осуществления транспортного обслуживания должностных лиц органов местного самоуправления</t>
  </si>
  <si>
    <t>Обеспечение выполнения муниципального задания Муниципальным бюджетным учреждением городского округа Жуковский "Городское хозяйство" в части обеспечения муниципальных учреждений сметной документацией на работы по капитальному ремонту и проведению строительного контроля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</si>
  <si>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   </t>
  </si>
  <si>
    <t>___________________________</t>
  </si>
  <si>
    <t xml:space="preserve">  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</si>
  <si>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</si>
  <si>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 xml:space="preserve"> Первый заместитель Главы городского округа Жуковский А.В. Дунаевич</t>
  </si>
  <si>
    <t>МЦУР</t>
  </si>
  <si>
    <t>МОЗГЖ</t>
  </si>
  <si>
    <t>МУ "Управление муниципальной статистики городского округа Жуковский"</t>
  </si>
  <si>
    <t>«ПАСПОРТ МУНИЦИПАЛЬНОЙ ПРОГРАММЫ городского округа Жуковский «Управление имуществом и муниципальными финансами»</t>
  </si>
  <si>
    <t>_______________________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</si>
  <si>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</si>
  <si>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&gt;&gt;.</t>
  </si>
  <si>
    <t xml:space="preserve">                             «9.  Перечень  мероприятий Подпрограммы V «Обеспечивающая подпрограмма»</t>
  </si>
  <si>
    <t xml:space="preserve">Приложение № 1 к постановлению
Администрации городского округа Жуковский
от «29»08 2025  № 1243
</t>
  </si>
  <si>
    <t xml:space="preserve">Приложение № 2  к постановлению
Администрации городского округа Жуковский
от «29»08 2025  № 1243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</si>
</sst>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0"/>
      <color rgb="FF000000"/>
      <name val="TimesNewRomanPSMT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9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justify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4" borderId="6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21" fillId="0" borderId="0" xfId="0" applyFont="1"/>
    <xf numFmtId="0" fontId="0" fillId="0" borderId="13" xfId="0" applyBorder="1"/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2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justify" vertical="center"/>
    </xf>
    <xf numFmtId="0" fontId="29" fillId="0" borderId="0" xfId="0" applyFont="1"/>
    <xf numFmtId="0" fontId="24" fillId="0" borderId="0" xfId="0" applyFont="1"/>
    <xf numFmtId="0" fontId="29" fillId="0" borderId="21" xfId="0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vertical="top" wrapText="1"/>
    </xf>
    <xf numFmtId="0" fontId="33" fillId="0" borderId="20" xfId="0" applyFont="1" applyBorder="1" applyAlignment="1">
      <alignment vertical="top" wrapText="1"/>
    </xf>
    <xf numFmtId="0" fontId="33" fillId="0" borderId="21" xfId="0" applyFont="1" applyBorder="1" applyAlignment="1">
      <alignment vertical="top" wrapText="1"/>
    </xf>
    <xf numFmtId="0" fontId="23" fillId="0" borderId="0" xfId="0" applyFont="1"/>
    <xf numFmtId="0" fontId="2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9" fillId="0" borderId="21" xfId="0" applyNumberFormat="1" applyFont="1" applyBorder="1" applyAlignment="1">
      <alignment horizontal="center" vertical="center" wrapText="1"/>
    </xf>
    <xf numFmtId="164" fontId="33" fillId="0" borderId="21" xfId="0" applyNumberFormat="1" applyFont="1" applyBorder="1" applyAlignment="1">
      <alignment vertical="center" wrapText="1"/>
    </xf>
    <xf numFmtId="164" fontId="33" fillId="0" borderId="21" xfId="0" applyNumberFormat="1" applyFont="1" applyBorder="1" applyAlignment="1">
      <alignment horizontal="center" vertical="top" wrapText="1"/>
    </xf>
    <xf numFmtId="164" fontId="33" fillId="0" borderId="21" xfId="0" applyNumberFormat="1" applyFont="1" applyBorder="1" applyAlignment="1">
      <alignment horizontal="center" vertical="center" wrapText="1"/>
    </xf>
    <xf numFmtId="164" fontId="29" fillId="0" borderId="17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29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center" wrapText="1"/>
    </xf>
    <xf numFmtId="164" fontId="32" fillId="0" borderId="17" xfId="0" applyNumberFormat="1" applyFont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1" fillId="0" borderId="23" xfId="0" applyFont="1" applyBorder="1" applyAlignment="1">
      <alignment vertical="center"/>
    </xf>
    <xf numFmtId="0" fontId="0" fillId="0" borderId="0" xfId="0" applyAlignment="1">
      <alignment horizontal="center"/>
    </xf>
    <xf numFmtId="0" fontId="31" fillId="0" borderId="18" xfId="0" applyFont="1" applyBorder="1"/>
    <xf numFmtId="0" fontId="29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center" vertical="top" wrapText="1"/>
    </xf>
    <xf numFmtId="0" fontId="31" fillId="0" borderId="19" xfId="0" applyFont="1" applyBorder="1"/>
    <xf numFmtId="164" fontId="4" fillId="0" borderId="17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24" fillId="0" borderId="0" xfId="0" applyFont="1"/>
    <xf numFmtId="0" fontId="29" fillId="0" borderId="15" xfId="0" applyFont="1" applyBorder="1" applyAlignment="1">
      <alignment horizontal="center" vertical="center"/>
    </xf>
    <xf numFmtId="0" fontId="24" fillId="0" borderId="15" xfId="0" applyFont="1" applyBorder="1"/>
    <xf numFmtId="0" fontId="29" fillId="0" borderId="1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33" fillId="0" borderId="17" xfId="0" applyNumberFormat="1" applyFont="1" applyBorder="1" applyAlignment="1">
      <alignment horizontal="center" vertical="center"/>
    </xf>
    <xf numFmtId="164" fontId="35" fillId="0" borderId="18" xfId="0" applyNumberFormat="1" applyFont="1" applyBorder="1" applyAlignment="1">
      <alignment horizontal="center" vertical="center"/>
    </xf>
    <xf numFmtId="164" fontId="35" fillId="0" borderId="20" xfId="0" applyNumberFormat="1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9" fillId="0" borderId="0" xfId="0" applyFont="1"/>
    <xf numFmtId="0" fontId="17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164" fontId="24" fillId="0" borderId="18" xfId="0" applyNumberFormat="1" applyFont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center"/>
    </xf>
    <xf numFmtId="164" fontId="31" fillId="0" borderId="18" xfId="0" applyNumberFormat="1" applyFont="1" applyBorder="1" applyAlignment="1">
      <alignment horizontal="center" vertical="center"/>
    </xf>
    <xf numFmtId="164" fontId="31" fillId="0" borderId="20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3" fillId="0" borderId="16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49" fontId="33" fillId="0" borderId="25" xfId="0" applyNumberFormat="1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6" fillId="0" borderId="0" xfId="0" applyFont="1" applyAlignment="1">
      <alignment horizontal="center" vertical="center"/>
    </xf>
    <xf numFmtId="0" fontId="36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1" fillId="0" borderId="7" xfId="0" applyFont="1" applyBorder="1" applyAlignment="1">
      <alignment vertical="top" wrapText="1"/>
    </xf>
    <xf numFmtId="0" fontId="29" fillId="0" borderId="22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/>
    </xf>
    <xf numFmtId="0" fontId="31" fillId="0" borderId="24" xfId="0" applyFont="1" applyBorder="1" applyAlignment="1">
      <alignment vertical="top"/>
    </xf>
    <xf numFmtId="49" fontId="29" fillId="0" borderId="16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34" fillId="0" borderId="27" xfId="0" applyFont="1" applyBorder="1" applyAlignment="1">
      <alignment vertical="center"/>
    </xf>
    <xf numFmtId="0" fontId="34" fillId="0" borderId="30" xfId="0" applyFont="1" applyBorder="1" applyAlignment="1">
      <alignment vertical="center"/>
    </xf>
    <xf numFmtId="164" fontId="35" fillId="0" borderId="18" xfId="0" applyNumberFormat="1" applyFont="1" applyBorder="1" applyAlignment="1">
      <alignment horizontal="center"/>
    </xf>
    <xf numFmtId="164" fontId="35" fillId="0" borderId="20" xfId="0" applyNumberFormat="1" applyFont="1" applyBorder="1" applyAlignment="1">
      <alignment horizontal="center"/>
    </xf>
    <xf numFmtId="0" fontId="33" fillId="0" borderId="23" xfId="0" applyFont="1" applyBorder="1" applyAlignment="1">
      <alignment horizontal="center" vertical="top"/>
    </xf>
    <xf numFmtId="0" fontId="35" fillId="0" borderId="23" xfId="0" applyFont="1" applyBorder="1" applyAlignment="1">
      <alignment horizontal="center" vertical="top"/>
    </xf>
    <xf numFmtId="0" fontId="35" fillId="0" borderId="19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6" fillId="0" borderId="2" xfId="0" applyFont="1" applyBorder="1"/>
    <xf numFmtId="0" fontId="16" fillId="0" borderId="3" xfId="0" applyFont="1" applyBorder="1"/>
    <xf numFmtId="0" fontId="10" fillId="0" borderId="4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5"/>
  <sheetViews>
    <sheetView tabSelected="1" showWhiteSpace="0" view="pageLayout" topLeftCell="A13" zoomScaleNormal="100" workbookViewId="0">
      <selection activeCell="C17" sqref="C17"/>
    </sheetView>
  </sheetViews>
  <sheetFormatPr defaultRowHeight="15"/>
  <cols>
    <col min="1" max="1" width="41" customWidth="1"/>
    <col min="2" max="6" width="21.140625" customWidth="1"/>
    <col min="7" max="7" width="22.5703125" customWidth="1"/>
  </cols>
  <sheetData>
    <row r="1" spans="1:7" ht="56.25" customHeight="1">
      <c r="C1" s="88"/>
      <c r="E1" s="139" t="s">
        <v>196</v>
      </c>
      <c r="F1" s="140"/>
      <c r="G1" s="140"/>
    </row>
    <row r="2" spans="1:7" ht="38.25" customHeight="1">
      <c r="A2" s="141" t="s">
        <v>191</v>
      </c>
      <c r="B2" s="141"/>
      <c r="C2" s="141"/>
      <c r="D2" s="141"/>
      <c r="E2" s="141"/>
      <c r="F2" s="141"/>
      <c r="G2" s="141"/>
    </row>
    <row r="3" spans="1:7" ht="0.75" customHeight="1">
      <c r="A3" s="142"/>
      <c r="B3" s="142"/>
      <c r="C3" s="142"/>
      <c r="D3" s="142"/>
      <c r="E3" s="142"/>
      <c r="F3" s="142"/>
      <c r="G3" s="142"/>
    </row>
    <row r="4" spans="1:7" ht="31.5">
      <c r="A4" s="1" t="s">
        <v>0</v>
      </c>
      <c r="B4" s="143" t="s">
        <v>187</v>
      </c>
      <c r="C4" s="143"/>
      <c r="D4" s="143"/>
      <c r="E4" s="143"/>
      <c r="F4" s="143"/>
      <c r="G4" s="143"/>
    </row>
    <row r="5" spans="1:7" ht="31.5">
      <c r="A5" s="112" t="s">
        <v>179</v>
      </c>
      <c r="B5" s="144" t="s">
        <v>1</v>
      </c>
      <c r="C5" s="144"/>
      <c r="D5" s="144"/>
      <c r="E5" s="144"/>
      <c r="F5" s="144"/>
      <c r="G5" s="144"/>
    </row>
    <row r="6" spans="1:7" ht="69" customHeight="1">
      <c r="A6" s="1" t="s">
        <v>2</v>
      </c>
      <c r="B6" s="145" t="s">
        <v>186</v>
      </c>
      <c r="C6" s="146"/>
      <c r="D6" s="146"/>
      <c r="E6" s="146"/>
      <c r="F6" s="146"/>
      <c r="G6" s="146"/>
    </row>
    <row r="7" spans="1:7" ht="21.75" customHeight="1">
      <c r="A7" s="1" t="s">
        <v>3</v>
      </c>
      <c r="B7" s="136" t="s">
        <v>126</v>
      </c>
      <c r="C7" s="136"/>
      <c r="D7" s="136"/>
      <c r="E7" s="136"/>
      <c r="F7" s="136"/>
      <c r="G7" s="136"/>
    </row>
    <row r="8" spans="1:7" ht="49.5" customHeight="1">
      <c r="A8" s="1" t="s">
        <v>133</v>
      </c>
      <c r="B8" s="133" t="s">
        <v>172</v>
      </c>
      <c r="C8" s="134"/>
      <c r="D8" s="134"/>
      <c r="E8" s="134"/>
      <c r="F8" s="134"/>
      <c r="G8" s="135"/>
    </row>
    <row r="9" spans="1:7" ht="28.5" customHeight="1">
      <c r="A9" s="1" t="s">
        <v>134</v>
      </c>
      <c r="B9" s="133" t="s">
        <v>39</v>
      </c>
      <c r="C9" s="134"/>
      <c r="D9" s="134"/>
      <c r="E9" s="134"/>
      <c r="F9" s="134"/>
      <c r="G9" s="135"/>
    </row>
    <row r="10" spans="1:7" ht="39" customHeight="1">
      <c r="A10" s="1" t="s">
        <v>135</v>
      </c>
      <c r="B10" s="133" t="s">
        <v>39</v>
      </c>
      <c r="C10" s="134"/>
      <c r="D10" s="134"/>
      <c r="E10" s="134"/>
      <c r="F10" s="134"/>
      <c r="G10" s="135"/>
    </row>
    <row r="11" spans="1:7" ht="39.75" customHeight="1">
      <c r="A11" s="1" t="s">
        <v>136</v>
      </c>
      <c r="B11" s="133" t="s">
        <v>46</v>
      </c>
      <c r="C11" s="134"/>
      <c r="D11" s="134"/>
      <c r="E11" s="134"/>
      <c r="F11" s="134"/>
      <c r="G11" s="135"/>
    </row>
    <row r="12" spans="1:7" ht="66.75" customHeight="1">
      <c r="A12" s="137" t="s">
        <v>127</v>
      </c>
      <c r="B12" s="133" t="s">
        <v>129</v>
      </c>
      <c r="C12" s="134"/>
      <c r="D12" s="134"/>
      <c r="E12" s="134"/>
      <c r="F12" s="134"/>
      <c r="G12" s="135"/>
    </row>
    <row r="13" spans="1:7" ht="37.5" customHeight="1">
      <c r="A13" s="138"/>
      <c r="B13" s="133" t="s">
        <v>130</v>
      </c>
      <c r="C13" s="134"/>
      <c r="D13" s="134"/>
      <c r="E13" s="134"/>
      <c r="F13" s="134"/>
      <c r="G13" s="135"/>
    </row>
    <row r="14" spans="1:7" ht="48" customHeight="1">
      <c r="A14" s="138"/>
      <c r="B14" s="133" t="s">
        <v>131</v>
      </c>
      <c r="C14" s="134"/>
      <c r="D14" s="134"/>
      <c r="E14" s="134"/>
      <c r="F14" s="134"/>
      <c r="G14" s="135"/>
    </row>
    <row r="15" spans="1:7" ht="51.75" customHeight="1">
      <c r="A15" s="138"/>
      <c r="B15" s="133" t="s">
        <v>132</v>
      </c>
      <c r="C15" s="134"/>
      <c r="D15" s="134"/>
      <c r="E15" s="134"/>
      <c r="F15" s="134"/>
      <c r="G15" s="135"/>
    </row>
    <row r="16" spans="1:7" ht="47.25">
      <c r="A16" s="99" t="s">
        <v>4</v>
      </c>
      <c r="B16" s="2" t="s">
        <v>128</v>
      </c>
      <c r="C16" s="2" t="s">
        <v>122</v>
      </c>
      <c r="D16" s="2" t="s">
        <v>30</v>
      </c>
      <c r="E16" s="2" t="s">
        <v>123</v>
      </c>
      <c r="F16" s="2" t="s">
        <v>124</v>
      </c>
      <c r="G16" s="2" t="s">
        <v>125</v>
      </c>
    </row>
    <row r="17" spans="1:7" ht="31.5">
      <c r="A17" s="1" t="s">
        <v>137</v>
      </c>
      <c r="B17" s="117">
        <v>15953</v>
      </c>
      <c r="C17" s="118">
        <v>2062</v>
      </c>
      <c r="D17" s="118">
        <v>3811</v>
      </c>
      <c r="E17" s="118">
        <v>3360</v>
      </c>
      <c r="F17" s="118">
        <v>3360</v>
      </c>
      <c r="G17" s="118">
        <v>3360</v>
      </c>
    </row>
    <row r="18" spans="1:7" ht="15.75">
      <c r="A18" s="1" t="s">
        <v>138</v>
      </c>
      <c r="B18" s="117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ht="31.5">
      <c r="A19" s="1" t="s">
        <v>13</v>
      </c>
      <c r="B19" s="117">
        <v>2031659.7177499998</v>
      </c>
      <c r="C19" s="118">
        <v>327418.02038999996</v>
      </c>
      <c r="D19" s="118">
        <v>406777.57505999994</v>
      </c>
      <c r="E19" s="118">
        <v>440849.83387000003</v>
      </c>
      <c r="F19" s="118">
        <v>430485.6557</v>
      </c>
      <c r="G19" s="118">
        <v>426128.63273000007</v>
      </c>
    </row>
    <row r="20" spans="1:7" ht="20.25" customHeight="1">
      <c r="A20" s="1" t="s">
        <v>14</v>
      </c>
      <c r="B20" s="117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ht="27" customHeight="1">
      <c r="A21" s="3" t="s">
        <v>15</v>
      </c>
      <c r="B21" s="117">
        <v>2047612.7177499998</v>
      </c>
      <c r="C21" s="117">
        <v>329480.02038999996</v>
      </c>
      <c r="D21" s="119">
        <v>410588.57505999994</v>
      </c>
      <c r="E21" s="119">
        <v>444209.83387000003</v>
      </c>
      <c r="F21" s="119">
        <v>433845.6557</v>
      </c>
      <c r="G21" s="119">
        <v>429488.63273000007</v>
      </c>
    </row>
    <row r="22" spans="1:7" ht="27" customHeight="1">
      <c r="A22" s="113"/>
      <c r="B22" s="114"/>
      <c r="D22" s="115"/>
      <c r="E22" s="115"/>
      <c r="F22" s="115"/>
      <c r="G22" s="126" t="s">
        <v>193</v>
      </c>
    </row>
    <row r="23" spans="1:7">
      <c r="C23" t="s">
        <v>192</v>
      </c>
    </row>
    <row r="24" spans="1:7">
      <c r="E24" s="98"/>
    </row>
    <row r="25" spans="1:7">
      <c r="E25" s="98"/>
    </row>
  </sheetData>
  <mergeCells count="16">
    <mergeCell ref="B6:G6"/>
    <mergeCell ref="B8:G8"/>
    <mergeCell ref="B9:G9"/>
    <mergeCell ref="B10:G10"/>
    <mergeCell ref="B11:G11"/>
    <mergeCell ref="E1:G1"/>
    <mergeCell ref="A2:G2"/>
    <mergeCell ref="A3:G3"/>
    <mergeCell ref="B4:G4"/>
    <mergeCell ref="B5:G5"/>
    <mergeCell ref="B13:G13"/>
    <mergeCell ref="B15:G15"/>
    <mergeCell ref="B7:G7"/>
    <mergeCell ref="A12:A15"/>
    <mergeCell ref="B12:G12"/>
    <mergeCell ref="B14:G14"/>
  </mergeCells>
  <phoneticPr fontId="30" type="noConversion"/>
  <printOptions horizontalCentered="1" verticalCentered="1"/>
  <pageMargins left="0.51181102362204722" right="0.51181102362204722" top="0.31496062992125984" bottom="0.35433070866141736" header="0.31496062992125984" footer="0.31496062992125984"/>
  <pageSetup paperSize="9" scale="68" firstPageNumber="2" fitToWidth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37"/>
  <sheetViews>
    <sheetView zoomScale="70" zoomScaleNormal="70" workbookViewId="0">
      <selection activeCell="L18" sqref="L18"/>
    </sheetView>
  </sheetViews>
  <sheetFormatPr defaultRowHeight="15"/>
  <cols>
    <col min="1" max="1" width="8.42578125" style="111" customWidth="1"/>
    <col min="2" max="2" width="31.85546875" style="104" customWidth="1"/>
    <col min="3" max="3" width="15.28515625" style="104" customWidth="1"/>
    <col min="4" max="4" width="19.28515625" style="104" customWidth="1"/>
    <col min="5" max="5" width="18.85546875" style="104" customWidth="1"/>
    <col min="6" max="6" width="18.7109375" style="104" customWidth="1"/>
    <col min="7" max="7" width="14.42578125" style="104" hidden="1" customWidth="1"/>
    <col min="8" max="8" width="0" style="104" hidden="1" customWidth="1"/>
    <col min="9" max="9" width="10.42578125" style="104" hidden="1" customWidth="1"/>
    <col min="10" max="10" width="10.28515625" style="104" hidden="1" customWidth="1"/>
    <col min="11" max="11" width="18.7109375" style="104" customWidth="1"/>
    <col min="12" max="12" width="42.5703125" style="104" customWidth="1"/>
    <col min="13" max="14" width="15.7109375" style="104" bestFit="1" customWidth="1"/>
    <col min="15" max="15" width="29" style="104" customWidth="1"/>
    <col min="16" max="16" width="9.140625" hidden="1" customWidth="1"/>
  </cols>
  <sheetData>
    <row r="1" spans="1:16" ht="19.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  <c r="O1" s="101"/>
    </row>
    <row r="2" spans="1:16" ht="108" customHeight="1">
      <c r="A2" s="100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210" t="s">
        <v>197</v>
      </c>
      <c r="O2" s="211"/>
      <c r="P2" s="211"/>
    </row>
    <row r="3" spans="1:16" ht="15.7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87"/>
      <c r="L3" s="187"/>
      <c r="M3" s="187"/>
      <c r="N3" s="187"/>
      <c r="O3" s="187"/>
    </row>
    <row r="4" spans="1:16" ht="15.7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6" ht="18.75">
      <c r="A5" s="206" t="s">
        <v>185</v>
      </c>
      <c r="B5" s="206"/>
      <c r="C5" s="206"/>
      <c r="D5" s="206"/>
      <c r="E5" s="206"/>
      <c r="F5" s="206"/>
      <c r="G5" s="206"/>
      <c r="H5" s="206"/>
      <c r="I5" s="206"/>
      <c r="J5" s="206"/>
      <c r="K5" s="207"/>
      <c r="L5" s="207"/>
      <c r="M5" s="207"/>
      <c r="N5" s="207"/>
      <c r="O5" s="207"/>
    </row>
    <row r="6" spans="1:16" ht="20.25">
      <c r="A6" s="208" t="s">
        <v>195</v>
      </c>
      <c r="B6" s="208"/>
      <c r="C6" s="208"/>
      <c r="D6" s="208"/>
      <c r="E6" s="208"/>
      <c r="F6" s="208"/>
      <c r="G6" s="208"/>
      <c r="H6" s="208"/>
      <c r="I6" s="208"/>
      <c r="J6" s="208"/>
      <c r="K6" s="209"/>
      <c r="L6" s="209"/>
      <c r="M6" s="209"/>
      <c r="N6" s="209"/>
      <c r="O6" s="209"/>
    </row>
    <row r="7" spans="1:16" ht="15.7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65"/>
      <c r="L7" s="165"/>
      <c r="M7" s="165"/>
      <c r="N7" s="165"/>
      <c r="O7" s="165"/>
    </row>
    <row r="8" spans="1:16" ht="15.75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7"/>
      <c r="L8" s="167"/>
      <c r="M8" s="167"/>
      <c r="N8" s="167"/>
      <c r="O8" s="167"/>
    </row>
    <row r="9" spans="1:16" ht="15.75" customHeight="1">
      <c r="A9" s="154" t="s">
        <v>62</v>
      </c>
      <c r="B9" s="154" t="s">
        <v>139</v>
      </c>
      <c r="C9" s="154" t="s">
        <v>140</v>
      </c>
      <c r="D9" s="154" t="s">
        <v>22</v>
      </c>
      <c r="E9" s="154" t="s">
        <v>141</v>
      </c>
      <c r="F9" s="169" t="s">
        <v>24</v>
      </c>
      <c r="G9" s="157"/>
      <c r="H9" s="157"/>
      <c r="I9" s="157"/>
      <c r="J9" s="157"/>
      <c r="K9" s="157"/>
      <c r="L9" s="157"/>
      <c r="M9" s="157"/>
      <c r="N9" s="157"/>
      <c r="O9" s="154" t="s">
        <v>142</v>
      </c>
    </row>
    <row r="10" spans="1:16" ht="30.75" customHeight="1">
      <c r="A10" s="168"/>
      <c r="B10" s="160"/>
      <c r="C10" s="160"/>
      <c r="D10" s="160"/>
      <c r="E10" s="160"/>
      <c r="F10" s="169" t="s">
        <v>122</v>
      </c>
      <c r="G10" s="170"/>
      <c r="H10" s="170"/>
      <c r="I10" s="170"/>
      <c r="J10" s="171"/>
      <c r="K10" s="105" t="s">
        <v>30</v>
      </c>
      <c r="L10" s="127" t="s">
        <v>123</v>
      </c>
      <c r="M10" s="105" t="s">
        <v>124</v>
      </c>
      <c r="N10" s="105" t="s">
        <v>125</v>
      </c>
      <c r="O10" s="160"/>
    </row>
    <row r="11" spans="1:16" ht="15.75">
      <c r="A11" s="106">
        <v>1</v>
      </c>
      <c r="B11" s="105">
        <v>2</v>
      </c>
      <c r="C11" s="105">
        <v>3</v>
      </c>
      <c r="D11" s="105">
        <v>4</v>
      </c>
      <c r="E11" s="105">
        <v>5</v>
      </c>
      <c r="F11" s="172">
        <v>6</v>
      </c>
      <c r="G11" s="173"/>
      <c r="H11" s="173"/>
      <c r="I11" s="173"/>
      <c r="J11" s="174"/>
      <c r="K11" s="105">
        <v>7</v>
      </c>
      <c r="L11" s="127">
        <v>8</v>
      </c>
      <c r="M11" s="105">
        <v>9</v>
      </c>
      <c r="N11" s="105">
        <v>10</v>
      </c>
      <c r="O11" s="105">
        <v>11</v>
      </c>
    </row>
    <row r="12" spans="1:16" ht="15.75">
      <c r="A12" s="216">
        <v>1</v>
      </c>
      <c r="B12" s="202" t="s">
        <v>97</v>
      </c>
      <c r="C12" s="153" t="s">
        <v>151</v>
      </c>
      <c r="D12" s="107" t="s">
        <v>143</v>
      </c>
      <c r="E12" s="120">
        <f>SUM(E13:E16)</f>
        <v>1784398.43505</v>
      </c>
      <c r="F12" s="149">
        <f>SUM(F13:J16)</f>
        <v>278512.82575999998</v>
      </c>
      <c r="G12" s="194"/>
      <c r="H12" s="194"/>
      <c r="I12" s="194"/>
      <c r="J12" s="195"/>
      <c r="K12" s="120">
        <f t="shared" ref="K12:N12" si="0">SUM(K13:K16)</f>
        <v>357897.77115999995</v>
      </c>
      <c r="L12" s="124">
        <f t="shared" si="0"/>
        <v>397008.32485000003</v>
      </c>
      <c r="M12" s="120">
        <f t="shared" si="0"/>
        <v>375484.26936000003</v>
      </c>
      <c r="N12" s="120">
        <f t="shared" si="0"/>
        <v>375495.24392000004</v>
      </c>
      <c r="O12" s="217" t="s">
        <v>39</v>
      </c>
    </row>
    <row r="13" spans="1:16" ht="49.5" customHeight="1">
      <c r="A13" s="155"/>
      <c r="B13" s="203"/>
      <c r="C13" s="201"/>
      <c r="D13" s="107" t="s">
        <v>144</v>
      </c>
      <c r="E13" s="120">
        <f>SUM(F13:N13)</f>
        <v>0</v>
      </c>
      <c r="F13" s="149">
        <f>F18+F23+F28+F33+F38+F58+F63+F68+F73+F78+F83+F88+F93</f>
        <v>0</v>
      </c>
      <c r="G13" s="194"/>
      <c r="H13" s="194"/>
      <c r="I13" s="194"/>
      <c r="J13" s="195"/>
      <c r="K13" s="120">
        <f>K18+K23+K28+K33+K38+K58+K63+K68+K73+K78+K83+K88+K93</f>
        <v>0</v>
      </c>
      <c r="L13" s="124">
        <f>L18+L23+L28+L33+L38+L58+L63+L68+L73+L78+L83+L88+L93</f>
        <v>0</v>
      </c>
      <c r="M13" s="120">
        <f t="shared" ref="M13:N13" si="1">M18+M23+M28+M33+M38+M58+M63+M68+M73+M78+M83+M88+M93</f>
        <v>0</v>
      </c>
      <c r="N13" s="120">
        <f t="shared" si="1"/>
        <v>0</v>
      </c>
      <c r="O13" s="217"/>
    </row>
    <row r="14" spans="1:16" ht="47.25">
      <c r="A14" s="155"/>
      <c r="B14" s="203"/>
      <c r="C14" s="201"/>
      <c r="D14" s="107" t="s">
        <v>138</v>
      </c>
      <c r="E14" s="120">
        <f>SUM(F14:N14)</f>
        <v>0</v>
      </c>
      <c r="F14" s="149">
        <f>F19+F24+F29+F34+F39+F59+F64+F69+F74+F79+F84+F89+F94</f>
        <v>0</v>
      </c>
      <c r="G14" s="194"/>
      <c r="H14" s="194"/>
      <c r="I14" s="194"/>
      <c r="J14" s="195"/>
      <c r="K14" s="120">
        <f t="shared" ref="K14:N16" si="2">K19+K24+K29+K34+K39+K59+K64+K69+K74+K79+K84+K89+K94</f>
        <v>0</v>
      </c>
      <c r="L14" s="124">
        <f t="shared" si="2"/>
        <v>0</v>
      </c>
      <c r="M14" s="120">
        <f t="shared" si="2"/>
        <v>0</v>
      </c>
      <c r="N14" s="120">
        <f t="shared" si="2"/>
        <v>0</v>
      </c>
      <c r="O14" s="217"/>
    </row>
    <row r="15" spans="1:16" ht="51.75" customHeight="1">
      <c r="A15" s="155"/>
      <c r="B15" s="203"/>
      <c r="C15" s="201"/>
      <c r="D15" s="107" t="s">
        <v>13</v>
      </c>
      <c r="E15" s="120">
        <f>SUM(F15:N15)</f>
        <v>1784398.43505</v>
      </c>
      <c r="F15" s="149">
        <f>F20+F25+F30+F35+F40+F60+F65+F70+F75+F80+F85+F90+F95</f>
        <v>278512.82575999998</v>
      </c>
      <c r="G15" s="194"/>
      <c r="H15" s="194"/>
      <c r="I15" s="194"/>
      <c r="J15" s="195"/>
      <c r="K15" s="120">
        <f t="shared" si="2"/>
        <v>357897.77115999995</v>
      </c>
      <c r="L15" s="124">
        <f t="shared" si="2"/>
        <v>397008.32485000003</v>
      </c>
      <c r="M15" s="120">
        <f t="shared" si="2"/>
        <v>375484.26936000003</v>
      </c>
      <c r="N15" s="120">
        <f t="shared" si="2"/>
        <v>375495.24392000004</v>
      </c>
      <c r="O15" s="217"/>
    </row>
    <row r="16" spans="1:16" ht="36.75" customHeight="1">
      <c r="A16" s="155"/>
      <c r="B16" s="203"/>
      <c r="C16" s="201"/>
      <c r="D16" s="107" t="s">
        <v>145</v>
      </c>
      <c r="E16" s="120">
        <f>SUM(F16:N16)</f>
        <v>0</v>
      </c>
      <c r="F16" s="149">
        <f>F21+F26+F31+F36+F41+F61+F66+F71+F76+F81+F86+F91+F96</f>
        <v>0</v>
      </c>
      <c r="G16" s="194"/>
      <c r="H16" s="194"/>
      <c r="I16" s="194"/>
      <c r="J16" s="195"/>
      <c r="K16" s="120">
        <f t="shared" si="2"/>
        <v>0</v>
      </c>
      <c r="L16" s="124">
        <f t="shared" si="2"/>
        <v>0</v>
      </c>
      <c r="M16" s="120">
        <f t="shared" si="2"/>
        <v>0</v>
      </c>
      <c r="N16" s="120">
        <f t="shared" si="2"/>
        <v>0</v>
      </c>
      <c r="O16" s="217"/>
    </row>
    <row r="17" spans="1:15" ht="15.75">
      <c r="A17" s="218" t="s">
        <v>146</v>
      </c>
      <c r="B17" s="153" t="s">
        <v>154</v>
      </c>
      <c r="C17" s="153" t="s">
        <v>151</v>
      </c>
      <c r="D17" s="107" t="s">
        <v>143</v>
      </c>
      <c r="E17" s="120">
        <f>SUM(E18:E21)</f>
        <v>30253.108919999999</v>
      </c>
      <c r="F17" s="149">
        <f t="shared" ref="F17:J17" si="3">SUM(F18:F21)</f>
        <v>2891.3092700000002</v>
      </c>
      <c r="G17" s="194">
        <f t="shared" si="3"/>
        <v>0</v>
      </c>
      <c r="H17" s="194">
        <f t="shared" si="3"/>
        <v>0</v>
      </c>
      <c r="I17" s="194">
        <f t="shared" si="3"/>
        <v>0</v>
      </c>
      <c r="J17" s="195">
        <f t="shared" si="3"/>
        <v>0</v>
      </c>
      <c r="K17" s="120">
        <f>SUM(K18:K21)</f>
        <v>2905.6168299999999</v>
      </c>
      <c r="L17" s="124">
        <f t="shared" ref="L17:N17" si="4">SUM(L18:L21)</f>
        <v>8152.0609400000003</v>
      </c>
      <c r="M17" s="120">
        <f t="shared" si="4"/>
        <v>8152.0609400000003</v>
      </c>
      <c r="N17" s="120">
        <f t="shared" si="4"/>
        <v>8152.0609400000003</v>
      </c>
      <c r="O17" s="188" t="s">
        <v>46</v>
      </c>
    </row>
    <row r="18" spans="1:15" ht="50.25" customHeight="1">
      <c r="A18" s="219"/>
      <c r="B18" s="198"/>
      <c r="C18" s="201"/>
      <c r="D18" s="107" t="s">
        <v>144</v>
      </c>
      <c r="E18" s="120">
        <f>SUM(F18:N18)</f>
        <v>0</v>
      </c>
      <c r="F18" s="149">
        <v>0</v>
      </c>
      <c r="G18" s="194"/>
      <c r="H18" s="194"/>
      <c r="I18" s="194"/>
      <c r="J18" s="195"/>
      <c r="K18" s="120">
        <v>0</v>
      </c>
      <c r="L18" s="124">
        <v>0</v>
      </c>
      <c r="M18" s="120">
        <v>0</v>
      </c>
      <c r="N18" s="120">
        <v>0</v>
      </c>
      <c r="O18" s="189"/>
    </row>
    <row r="19" spans="1:15" ht="47.25">
      <c r="A19" s="219"/>
      <c r="B19" s="198"/>
      <c r="C19" s="201"/>
      <c r="D19" s="107" t="s">
        <v>138</v>
      </c>
      <c r="E19" s="120">
        <f>SUM(F19:N19)</f>
        <v>0</v>
      </c>
      <c r="F19" s="149">
        <v>0</v>
      </c>
      <c r="G19" s="194"/>
      <c r="H19" s="194"/>
      <c r="I19" s="194"/>
      <c r="J19" s="195"/>
      <c r="K19" s="120">
        <v>0</v>
      </c>
      <c r="L19" s="124">
        <v>0</v>
      </c>
      <c r="M19" s="120">
        <v>0</v>
      </c>
      <c r="N19" s="120">
        <v>0</v>
      </c>
      <c r="O19" s="189"/>
    </row>
    <row r="20" spans="1:15" ht="46.5" customHeight="1">
      <c r="A20" s="219"/>
      <c r="B20" s="198"/>
      <c r="C20" s="201"/>
      <c r="D20" s="107" t="s">
        <v>13</v>
      </c>
      <c r="E20" s="120">
        <f>SUM(F20:N20)</f>
        <v>30253.108919999999</v>
      </c>
      <c r="F20" s="149">
        <v>2891.3092700000002</v>
      </c>
      <c r="G20" s="194"/>
      <c r="H20" s="194"/>
      <c r="I20" s="194"/>
      <c r="J20" s="195"/>
      <c r="K20" s="125">
        <f>2775.17316+130.44367</f>
        <v>2905.6168299999999</v>
      </c>
      <c r="L20" s="128">
        <f>3008.40797+5143.65297</f>
        <v>8152.0609400000003</v>
      </c>
      <c r="M20" s="125">
        <f>3008.40797+5143.65297</f>
        <v>8152.0609400000003</v>
      </c>
      <c r="N20" s="125">
        <f>3008.40797+5143.65297</f>
        <v>8152.0609400000003</v>
      </c>
      <c r="O20" s="189"/>
    </row>
    <row r="21" spans="1:15" ht="31.5">
      <c r="A21" s="219"/>
      <c r="B21" s="198"/>
      <c r="C21" s="201"/>
      <c r="D21" s="107" t="s">
        <v>145</v>
      </c>
      <c r="E21" s="120">
        <f>SUM(F21:N21)</f>
        <v>0</v>
      </c>
      <c r="F21" s="149">
        <v>0</v>
      </c>
      <c r="G21" s="194"/>
      <c r="H21" s="194"/>
      <c r="I21" s="194"/>
      <c r="J21" s="195"/>
      <c r="K21" s="120">
        <v>0</v>
      </c>
      <c r="L21" s="128">
        <v>0</v>
      </c>
      <c r="M21" s="125">
        <v>0</v>
      </c>
      <c r="N21" s="125">
        <v>0</v>
      </c>
      <c r="O21" s="190"/>
    </row>
    <row r="22" spans="1:15" ht="18.75" customHeight="1">
      <c r="A22" s="197" t="s">
        <v>147</v>
      </c>
      <c r="B22" s="213" t="s">
        <v>99</v>
      </c>
      <c r="C22" s="213" t="s">
        <v>151</v>
      </c>
      <c r="D22" s="107" t="s">
        <v>143</v>
      </c>
      <c r="E22" s="120">
        <f>SUM(E23:E26)</f>
        <v>1255332.0530400001</v>
      </c>
      <c r="F22" s="149">
        <f t="shared" ref="F22" si="5">SUM(F23:F26)</f>
        <v>203379.33272999999</v>
      </c>
      <c r="G22" s="194">
        <f t="shared" ref="G22" si="6">SUM(G23:G26)</f>
        <v>0</v>
      </c>
      <c r="H22" s="194">
        <f t="shared" ref="H22" si="7">SUM(H23:H26)</f>
        <v>0</v>
      </c>
      <c r="I22" s="194">
        <f t="shared" ref="I22" si="8">SUM(I23:I26)</f>
        <v>0</v>
      </c>
      <c r="J22" s="195">
        <f t="shared" ref="J22" si="9">SUM(J23:J26)</f>
        <v>0</v>
      </c>
      <c r="K22" s="120">
        <f>K23+K24+K25+K26</f>
        <v>259434.50723000002</v>
      </c>
      <c r="L22" s="128">
        <f>SUM(L23:L26)</f>
        <v>265132.19922000007</v>
      </c>
      <c r="M22" s="125">
        <f>SUM(M23:M26)</f>
        <v>263693.00693000003</v>
      </c>
      <c r="N22" s="125">
        <f>SUM(N23:N26)</f>
        <v>263693.00693000003</v>
      </c>
      <c r="O22" s="191" t="s">
        <v>46</v>
      </c>
    </row>
    <row r="23" spans="1:15" ht="30.75" customHeight="1">
      <c r="A23" s="212"/>
      <c r="B23" s="214"/>
      <c r="C23" s="215"/>
      <c r="D23" s="107" t="s">
        <v>144</v>
      </c>
      <c r="E23" s="120">
        <f t="shared" ref="E23:E54" si="10">SUM(F23:N23)</f>
        <v>0</v>
      </c>
      <c r="F23" s="149">
        <v>0</v>
      </c>
      <c r="G23" s="194"/>
      <c r="H23" s="194"/>
      <c r="I23" s="194"/>
      <c r="J23" s="195"/>
      <c r="K23" s="125">
        <v>0</v>
      </c>
      <c r="L23" s="128">
        <v>0</v>
      </c>
      <c r="M23" s="125">
        <v>0</v>
      </c>
      <c r="N23" s="125">
        <v>0</v>
      </c>
      <c r="O23" s="192"/>
    </row>
    <row r="24" spans="1:15" ht="46.5" customHeight="1">
      <c r="A24" s="212"/>
      <c r="B24" s="214"/>
      <c r="C24" s="215"/>
      <c r="D24" s="107" t="s">
        <v>138</v>
      </c>
      <c r="E24" s="120">
        <f t="shared" si="10"/>
        <v>0</v>
      </c>
      <c r="F24" s="149">
        <v>0</v>
      </c>
      <c r="G24" s="194"/>
      <c r="H24" s="194"/>
      <c r="I24" s="194"/>
      <c r="J24" s="195"/>
      <c r="K24" s="120">
        <v>0</v>
      </c>
      <c r="L24" s="128">
        <v>0</v>
      </c>
      <c r="M24" s="125">
        <v>0</v>
      </c>
      <c r="N24" s="125">
        <v>0</v>
      </c>
      <c r="O24" s="192"/>
    </row>
    <row r="25" spans="1:15" ht="62.25" customHeight="1">
      <c r="A25" s="212"/>
      <c r="B25" s="214"/>
      <c r="C25" s="215"/>
      <c r="D25" s="107" t="s">
        <v>13</v>
      </c>
      <c r="E25" s="120">
        <f t="shared" si="10"/>
        <v>1255332.0530400001</v>
      </c>
      <c r="F25" s="161">
        <v>203379.33272999999</v>
      </c>
      <c r="G25" s="199"/>
      <c r="H25" s="199"/>
      <c r="I25" s="199"/>
      <c r="J25" s="200"/>
      <c r="K25" s="125">
        <f>211428.49934+49399.58221-16000-3300+22650-16055-13684+16742-2600-1500+10388+583.309-0.00071+234.5+117.32254+1050.36772-20.07287</f>
        <v>259434.50723000002</v>
      </c>
      <c r="L25" s="131">
        <f>268836.6599+1396.40868+2831.70402+30000+6096.04342-17624+17489.98978-1396.71004-9597.89654-900-30000-2000</f>
        <v>265132.19922000007</v>
      </c>
      <c r="M25" s="125">
        <f>268836.6599-5143.65297</f>
        <v>263693.00693000003</v>
      </c>
      <c r="N25" s="125">
        <f>268836.6599-5143.65297</f>
        <v>263693.00693000003</v>
      </c>
      <c r="O25" s="192"/>
    </row>
    <row r="26" spans="1:15" ht="30.75" customHeight="1">
      <c r="A26" s="212"/>
      <c r="B26" s="214"/>
      <c r="C26" s="215"/>
      <c r="D26" s="107" t="s">
        <v>145</v>
      </c>
      <c r="E26" s="120">
        <f t="shared" si="10"/>
        <v>0</v>
      </c>
      <c r="F26" s="149">
        <v>0</v>
      </c>
      <c r="G26" s="194"/>
      <c r="H26" s="194"/>
      <c r="I26" s="194"/>
      <c r="J26" s="195"/>
      <c r="K26" s="120">
        <v>0</v>
      </c>
      <c r="L26" s="128">
        <v>0</v>
      </c>
      <c r="M26" s="125">
        <v>0</v>
      </c>
      <c r="N26" s="125">
        <v>0</v>
      </c>
      <c r="O26" s="193"/>
    </row>
    <row r="27" spans="1:15" ht="15.75" customHeight="1">
      <c r="A27" s="218" t="s">
        <v>152</v>
      </c>
      <c r="B27" s="153" t="s">
        <v>100</v>
      </c>
      <c r="C27" s="153" t="s">
        <v>151</v>
      </c>
      <c r="D27" s="107" t="s">
        <v>143</v>
      </c>
      <c r="E27" s="120">
        <f t="shared" si="10"/>
        <v>137098.21305000002</v>
      </c>
      <c r="F27" s="149">
        <f>SUM(F28:J31)</f>
        <v>22925.767759999999</v>
      </c>
      <c r="G27" s="194"/>
      <c r="H27" s="194"/>
      <c r="I27" s="194"/>
      <c r="J27" s="195"/>
      <c r="K27" s="120">
        <f>SUM(K28:K31)</f>
        <v>27216.812109999999</v>
      </c>
      <c r="L27" s="128">
        <f t="shared" ref="L27:N27" si="11">SUM(L28:L31)</f>
        <v>28985.211060000001</v>
      </c>
      <c r="M27" s="125">
        <f t="shared" si="11"/>
        <v>28985.211060000001</v>
      </c>
      <c r="N27" s="125">
        <f t="shared" si="11"/>
        <v>28985.211060000001</v>
      </c>
      <c r="O27" s="188" t="s">
        <v>39</v>
      </c>
    </row>
    <row r="28" spans="1:15" ht="63">
      <c r="A28" s="219"/>
      <c r="B28" s="198"/>
      <c r="C28" s="201"/>
      <c r="D28" s="107" t="s">
        <v>144</v>
      </c>
      <c r="E28" s="120">
        <f t="shared" si="10"/>
        <v>0</v>
      </c>
      <c r="F28" s="149">
        <v>0</v>
      </c>
      <c r="G28" s="194"/>
      <c r="H28" s="194"/>
      <c r="I28" s="194"/>
      <c r="J28" s="195"/>
      <c r="K28" s="120">
        <v>0</v>
      </c>
      <c r="L28" s="128">
        <v>0</v>
      </c>
      <c r="M28" s="125">
        <v>0</v>
      </c>
      <c r="N28" s="125">
        <v>0</v>
      </c>
      <c r="O28" s="189"/>
    </row>
    <row r="29" spans="1:15" ht="47.25">
      <c r="A29" s="219"/>
      <c r="B29" s="198"/>
      <c r="C29" s="201"/>
      <c r="D29" s="107" t="s">
        <v>138</v>
      </c>
      <c r="E29" s="120">
        <f t="shared" si="10"/>
        <v>0</v>
      </c>
      <c r="F29" s="149">
        <v>0</v>
      </c>
      <c r="G29" s="194"/>
      <c r="H29" s="194"/>
      <c r="I29" s="194"/>
      <c r="J29" s="195"/>
      <c r="K29" s="120">
        <v>0</v>
      </c>
      <c r="L29" s="128">
        <v>0</v>
      </c>
      <c r="M29" s="125">
        <v>0</v>
      </c>
      <c r="N29" s="125">
        <v>0</v>
      </c>
      <c r="O29" s="189"/>
    </row>
    <row r="30" spans="1:15" ht="63">
      <c r="A30" s="219"/>
      <c r="B30" s="198"/>
      <c r="C30" s="201"/>
      <c r="D30" s="107" t="s">
        <v>13</v>
      </c>
      <c r="E30" s="120">
        <f t="shared" si="10"/>
        <v>137098.21305000002</v>
      </c>
      <c r="F30" s="161">
        <v>22925.767759999999</v>
      </c>
      <c r="G30" s="199"/>
      <c r="H30" s="199"/>
      <c r="I30" s="199"/>
      <c r="J30" s="200"/>
      <c r="K30" s="125">
        <f>24982.844+2473.8-239.83189</f>
        <v>27216.812109999999</v>
      </c>
      <c r="L30" s="128">
        <v>28985.211060000001</v>
      </c>
      <c r="M30" s="125">
        <v>28985.211060000001</v>
      </c>
      <c r="N30" s="125">
        <v>28985.211060000001</v>
      </c>
      <c r="O30" s="189"/>
    </row>
    <row r="31" spans="1:15" ht="31.5">
      <c r="A31" s="219"/>
      <c r="B31" s="198"/>
      <c r="C31" s="201"/>
      <c r="D31" s="107" t="s">
        <v>145</v>
      </c>
      <c r="E31" s="120">
        <f t="shared" si="10"/>
        <v>0</v>
      </c>
      <c r="F31" s="149">
        <v>0</v>
      </c>
      <c r="G31" s="194"/>
      <c r="H31" s="194"/>
      <c r="I31" s="194"/>
      <c r="J31" s="195"/>
      <c r="K31" s="120">
        <v>0</v>
      </c>
      <c r="L31" s="128">
        <v>0</v>
      </c>
      <c r="M31" s="125">
        <v>0</v>
      </c>
      <c r="N31" s="125">
        <v>0</v>
      </c>
      <c r="O31" s="190"/>
    </row>
    <row r="32" spans="1:15" ht="15.75" customHeight="1">
      <c r="A32" s="218" t="s">
        <v>173</v>
      </c>
      <c r="B32" s="153" t="s">
        <v>155</v>
      </c>
      <c r="C32" s="153" t="s">
        <v>151</v>
      </c>
      <c r="D32" s="107" t="s">
        <v>143</v>
      </c>
      <c r="E32" s="120">
        <f t="shared" si="10"/>
        <v>0</v>
      </c>
      <c r="F32" s="149">
        <f>SUM(F33:J36)</f>
        <v>0</v>
      </c>
      <c r="G32" s="194"/>
      <c r="H32" s="194"/>
      <c r="I32" s="194"/>
      <c r="J32" s="195"/>
      <c r="K32" s="120">
        <f>SUM(K33:K36)</f>
        <v>0</v>
      </c>
      <c r="L32" s="128">
        <f t="shared" ref="L32:N32" si="12">SUM(L33:L36)</f>
        <v>0</v>
      </c>
      <c r="M32" s="125">
        <f t="shared" si="12"/>
        <v>0</v>
      </c>
      <c r="N32" s="125">
        <f t="shared" si="12"/>
        <v>0</v>
      </c>
      <c r="O32" s="188" t="s">
        <v>46</v>
      </c>
    </row>
    <row r="33" spans="1:15" ht="63">
      <c r="A33" s="219"/>
      <c r="B33" s="198"/>
      <c r="C33" s="201"/>
      <c r="D33" s="107" t="s">
        <v>144</v>
      </c>
      <c r="E33" s="120">
        <f t="shared" si="10"/>
        <v>0</v>
      </c>
      <c r="F33" s="149">
        <v>0</v>
      </c>
      <c r="G33" s="194"/>
      <c r="H33" s="194"/>
      <c r="I33" s="194"/>
      <c r="J33" s="195"/>
      <c r="K33" s="120">
        <v>0</v>
      </c>
      <c r="L33" s="128">
        <v>0</v>
      </c>
      <c r="M33" s="125">
        <v>0</v>
      </c>
      <c r="N33" s="125">
        <v>0</v>
      </c>
      <c r="O33" s="189"/>
    </row>
    <row r="34" spans="1:15" ht="47.25">
      <c r="A34" s="219"/>
      <c r="B34" s="198"/>
      <c r="C34" s="201"/>
      <c r="D34" s="107" t="s">
        <v>138</v>
      </c>
      <c r="E34" s="120">
        <f t="shared" si="10"/>
        <v>0</v>
      </c>
      <c r="F34" s="149">
        <v>0</v>
      </c>
      <c r="G34" s="194"/>
      <c r="H34" s="194"/>
      <c r="I34" s="194"/>
      <c r="J34" s="195"/>
      <c r="K34" s="120">
        <v>0</v>
      </c>
      <c r="L34" s="128">
        <v>0</v>
      </c>
      <c r="M34" s="125">
        <v>0</v>
      </c>
      <c r="N34" s="125">
        <v>0</v>
      </c>
      <c r="O34" s="189"/>
    </row>
    <row r="35" spans="1:15" ht="63">
      <c r="A35" s="219"/>
      <c r="B35" s="198"/>
      <c r="C35" s="201"/>
      <c r="D35" s="107" t="s">
        <v>13</v>
      </c>
      <c r="E35" s="120">
        <f t="shared" si="10"/>
        <v>0</v>
      </c>
      <c r="F35" s="161">
        <v>0</v>
      </c>
      <c r="G35" s="199"/>
      <c r="H35" s="199"/>
      <c r="I35" s="199"/>
      <c r="J35" s="200"/>
      <c r="K35" s="120">
        <v>0</v>
      </c>
      <c r="L35" s="128">
        <v>0</v>
      </c>
      <c r="M35" s="125">
        <v>0</v>
      </c>
      <c r="N35" s="125">
        <v>0</v>
      </c>
      <c r="O35" s="189"/>
    </row>
    <row r="36" spans="1:15" ht="31.5">
      <c r="A36" s="219"/>
      <c r="B36" s="198"/>
      <c r="C36" s="201"/>
      <c r="D36" s="107" t="s">
        <v>145</v>
      </c>
      <c r="E36" s="120">
        <f t="shared" si="10"/>
        <v>0</v>
      </c>
      <c r="F36" s="149">
        <v>0</v>
      </c>
      <c r="G36" s="194"/>
      <c r="H36" s="194"/>
      <c r="I36" s="194"/>
      <c r="J36" s="195"/>
      <c r="K36" s="120">
        <v>0</v>
      </c>
      <c r="L36" s="128">
        <v>0</v>
      </c>
      <c r="M36" s="125">
        <v>0</v>
      </c>
      <c r="N36" s="125">
        <v>0</v>
      </c>
      <c r="O36" s="190"/>
    </row>
    <row r="37" spans="1:15" ht="15.75" customHeight="1">
      <c r="A37" s="218" t="s">
        <v>163</v>
      </c>
      <c r="B37" s="153" t="s">
        <v>101</v>
      </c>
      <c r="C37" s="153" t="s">
        <v>151</v>
      </c>
      <c r="D37" s="107" t="s">
        <v>143</v>
      </c>
      <c r="E37" s="120">
        <f t="shared" si="10"/>
        <v>128117.93659</v>
      </c>
      <c r="F37" s="149">
        <f>SUM(F38:J41)</f>
        <v>15346.303</v>
      </c>
      <c r="G37" s="194"/>
      <c r="H37" s="194"/>
      <c r="I37" s="194"/>
      <c r="J37" s="195"/>
      <c r="K37" s="120">
        <f>SUM(K38:K41)</f>
        <v>29867.744039999998</v>
      </c>
      <c r="L37" s="128">
        <f t="shared" ref="L37:N37" si="13">SUM(L38:L41)</f>
        <v>39266.105629999998</v>
      </c>
      <c r="M37" s="125">
        <f t="shared" si="13"/>
        <v>21813.40468</v>
      </c>
      <c r="N37" s="125">
        <f t="shared" si="13"/>
        <v>21824.379240000002</v>
      </c>
      <c r="O37" s="227" t="s">
        <v>180</v>
      </c>
    </row>
    <row r="38" spans="1:15" ht="63">
      <c r="A38" s="219"/>
      <c r="B38" s="198"/>
      <c r="C38" s="201"/>
      <c r="D38" s="107" t="s">
        <v>144</v>
      </c>
      <c r="E38" s="120">
        <f t="shared" si="10"/>
        <v>0</v>
      </c>
      <c r="F38" s="149">
        <v>0</v>
      </c>
      <c r="G38" s="194"/>
      <c r="H38" s="194"/>
      <c r="I38" s="194"/>
      <c r="J38" s="195"/>
      <c r="K38" s="120">
        <v>0</v>
      </c>
      <c r="L38" s="128">
        <v>0</v>
      </c>
      <c r="M38" s="125">
        <v>0</v>
      </c>
      <c r="N38" s="125">
        <v>0</v>
      </c>
      <c r="O38" s="227"/>
    </row>
    <row r="39" spans="1:15" ht="47.25">
      <c r="A39" s="219"/>
      <c r="B39" s="198"/>
      <c r="C39" s="201"/>
      <c r="D39" s="107" t="s">
        <v>138</v>
      </c>
      <c r="E39" s="120">
        <f t="shared" si="10"/>
        <v>0</v>
      </c>
      <c r="F39" s="149">
        <v>0</v>
      </c>
      <c r="G39" s="194"/>
      <c r="H39" s="194"/>
      <c r="I39" s="194"/>
      <c r="J39" s="195"/>
      <c r="K39" s="120">
        <v>0</v>
      </c>
      <c r="L39" s="128">
        <v>0</v>
      </c>
      <c r="M39" s="125">
        <v>0</v>
      </c>
      <c r="N39" s="125">
        <v>0</v>
      </c>
      <c r="O39" s="227"/>
    </row>
    <row r="40" spans="1:15" ht="63">
      <c r="A40" s="219"/>
      <c r="B40" s="198"/>
      <c r="C40" s="201"/>
      <c r="D40" s="107" t="s">
        <v>13</v>
      </c>
      <c r="E40" s="120">
        <f t="shared" si="10"/>
        <v>128117.93659</v>
      </c>
      <c r="F40" s="149">
        <f>F45+F50+F55</f>
        <v>15346.303</v>
      </c>
      <c r="G40" s="194"/>
      <c r="H40" s="194"/>
      <c r="I40" s="194"/>
      <c r="J40" s="195"/>
      <c r="K40" s="125">
        <f>K45+K50+K55</f>
        <v>29867.744039999998</v>
      </c>
      <c r="L40" s="128">
        <f>L45+L50+L55</f>
        <v>39266.105629999998</v>
      </c>
      <c r="M40" s="125">
        <f>M45+M50+M55</f>
        <v>21813.40468</v>
      </c>
      <c r="N40" s="125">
        <f>N45+N50+N55</f>
        <v>21824.379240000002</v>
      </c>
      <c r="O40" s="227"/>
    </row>
    <row r="41" spans="1:15" ht="31.5">
      <c r="A41" s="219"/>
      <c r="B41" s="198"/>
      <c r="C41" s="201"/>
      <c r="D41" s="107" t="s">
        <v>145</v>
      </c>
      <c r="E41" s="120">
        <f t="shared" si="10"/>
        <v>0</v>
      </c>
      <c r="F41" s="149">
        <v>0</v>
      </c>
      <c r="G41" s="194"/>
      <c r="H41" s="194"/>
      <c r="I41" s="194"/>
      <c r="J41" s="195"/>
      <c r="K41" s="120">
        <v>0</v>
      </c>
      <c r="L41" s="128">
        <v>0</v>
      </c>
      <c r="M41" s="125">
        <v>0</v>
      </c>
      <c r="N41" s="125">
        <v>0</v>
      </c>
      <c r="O41" s="227"/>
    </row>
    <row r="42" spans="1:15" ht="15.75" customHeight="1">
      <c r="A42" s="218" t="s">
        <v>174</v>
      </c>
      <c r="B42" s="228" t="s">
        <v>183</v>
      </c>
      <c r="C42" s="153" t="s">
        <v>151</v>
      </c>
      <c r="D42" s="107" t="s">
        <v>143</v>
      </c>
      <c r="E42" s="120">
        <f t="shared" si="10"/>
        <v>34516.923040000001</v>
      </c>
      <c r="F42" s="149">
        <f>SUM(F43:J46)</f>
        <v>2898.7530000000002</v>
      </c>
      <c r="G42" s="194"/>
      <c r="H42" s="194"/>
      <c r="I42" s="194"/>
      <c r="J42" s="195"/>
      <c r="K42" s="120">
        <f>SUM(K43:K46)</f>
        <v>3099.9879999999998</v>
      </c>
      <c r="L42" s="128">
        <f t="shared" ref="L42:N42" si="14">SUM(L43:L46)</f>
        <v>21137.536459999999</v>
      </c>
      <c r="M42" s="125">
        <f t="shared" si="14"/>
        <v>3684.8355099999999</v>
      </c>
      <c r="N42" s="125">
        <f t="shared" si="14"/>
        <v>3695.81007</v>
      </c>
      <c r="O42" s="154" t="s">
        <v>190</v>
      </c>
    </row>
    <row r="43" spans="1:15" ht="63">
      <c r="A43" s="219"/>
      <c r="B43" s="198"/>
      <c r="C43" s="201"/>
      <c r="D43" s="107" t="s">
        <v>144</v>
      </c>
      <c r="E43" s="120">
        <f t="shared" si="10"/>
        <v>0</v>
      </c>
      <c r="F43" s="149">
        <v>0</v>
      </c>
      <c r="G43" s="194"/>
      <c r="H43" s="194"/>
      <c r="I43" s="194"/>
      <c r="J43" s="195"/>
      <c r="K43" s="120">
        <v>0</v>
      </c>
      <c r="L43" s="128">
        <v>0</v>
      </c>
      <c r="M43" s="125">
        <v>0</v>
      </c>
      <c r="N43" s="125">
        <v>0</v>
      </c>
      <c r="O43" s="162"/>
    </row>
    <row r="44" spans="1:15" ht="69" customHeight="1">
      <c r="A44" s="219"/>
      <c r="B44" s="198"/>
      <c r="C44" s="201"/>
      <c r="D44" s="107" t="s">
        <v>138</v>
      </c>
      <c r="E44" s="120">
        <f t="shared" si="10"/>
        <v>0</v>
      </c>
      <c r="F44" s="149">
        <v>0</v>
      </c>
      <c r="G44" s="194"/>
      <c r="H44" s="194"/>
      <c r="I44" s="194"/>
      <c r="J44" s="195"/>
      <c r="K44" s="120">
        <v>0</v>
      </c>
      <c r="L44" s="128">
        <v>0</v>
      </c>
      <c r="M44" s="125">
        <v>0</v>
      </c>
      <c r="N44" s="125">
        <v>0</v>
      </c>
      <c r="O44" s="162"/>
    </row>
    <row r="45" spans="1:15" ht="63">
      <c r="A45" s="219"/>
      <c r="B45" s="198"/>
      <c r="C45" s="201"/>
      <c r="D45" s="107" t="s">
        <v>13</v>
      </c>
      <c r="E45" s="120">
        <f t="shared" si="10"/>
        <v>34516.923040000001</v>
      </c>
      <c r="F45" s="149">
        <v>2898.7530000000002</v>
      </c>
      <c r="G45" s="194"/>
      <c r="H45" s="194"/>
      <c r="I45" s="194"/>
      <c r="J45" s="195"/>
      <c r="K45" s="125">
        <f>3060.928+39.06</f>
        <v>3099.9879999999998</v>
      </c>
      <c r="L45" s="132">
        <f>3674.28312+17463.25334</f>
        <v>21137.536459999999</v>
      </c>
      <c r="M45" s="125">
        <v>3684.8355099999999</v>
      </c>
      <c r="N45" s="125">
        <v>3695.81007</v>
      </c>
      <c r="O45" s="162"/>
    </row>
    <row r="46" spans="1:15" ht="31.5">
      <c r="A46" s="219"/>
      <c r="B46" s="198"/>
      <c r="C46" s="201"/>
      <c r="D46" s="107" t="s">
        <v>145</v>
      </c>
      <c r="E46" s="120">
        <f t="shared" si="10"/>
        <v>0</v>
      </c>
      <c r="F46" s="149">
        <v>0</v>
      </c>
      <c r="G46" s="194"/>
      <c r="H46" s="194"/>
      <c r="I46" s="194"/>
      <c r="J46" s="195"/>
      <c r="K46" s="120">
        <v>0</v>
      </c>
      <c r="L46" s="128">
        <v>0</v>
      </c>
      <c r="M46" s="125">
        <v>0</v>
      </c>
      <c r="N46" s="125">
        <v>0</v>
      </c>
      <c r="O46" s="168"/>
    </row>
    <row r="47" spans="1:15" ht="15.75" customHeight="1">
      <c r="A47" s="218" t="s">
        <v>175</v>
      </c>
      <c r="B47" s="228" t="s">
        <v>182</v>
      </c>
      <c r="C47" s="153" t="s">
        <v>151</v>
      </c>
      <c r="D47" s="107" t="s">
        <v>143</v>
      </c>
      <c r="E47" s="120">
        <f t="shared" si="10"/>
        <v>33153.46355</v>
      </c>
      <c r="F47" s="149">
        <f>SUM(F48:J51)</f>
        <v>4000</v>
      </c>
      <c r="G47" s="194"/>
      <c r="H47" s="194"/>
      <c r="I47" s="194"/>
      <c r="J47" s="195"/>
      <c r="K47" s="120">
        <f>SUM(K48:K51)</f>
        <v>4767.7560400000002</v>
      </c>
      <c r="L47" s="128">
        <f t="shared" ref="L47:N47" si="15">SUM(L48:L51)</f>
        <v>8128.5691699999998</v>
      </c>
      <c r="M47" s="125">
        <f t="shared" si="15"/>
        <v>8128.5691699999998</v>
      </c>
      <c r="N47" s="125">
        <f t="shared" si="15"/>
        <v>8128.5691699999998</v>
      </c>
      <c r="O47" s="227" t="s">
        <v>180</v>
      </c>
    </row>
    <row r="48" spans="1:15" ht="63">
      <c r="A48" s="219"/>
      <c r="B48" s="198"/>
      <c r="C48" s="201"/>
      <c r="D48" s="107" t="s">
        <v>144</v>
      </c>
      <c r="E48" s="120">
        <f t="shared" si="10"/>
        <v>0</v>
      </c>
      <c r="F48" s="149">
        <v>0</v>
      </c>
      <c r="G48" s="194"/>
      <c r="H48" s="194"/>
      <c r="I48" s="194"/>
      <c r="J48" s="195"/>
      <c r="K48" s="120">
        <v>0</v>
      </c>
      <c r="L48" s="128">
        <v>0</v>
      </c>
      <c r="M48" s="125">
        <v>0</v>
      </c>
      <c r="N48" s="125">
        <v>0</v>
      </c>
      <c r="O48" s="227"/>
    </row>
    <row r="49" spans="1:15" ht="47.25">
      <c r="A49" s="219"/>
      <c r="B49" s="198"/>
      <c r="C49" s="201"/>
      <c r="D49" s="107" t="s">
        <v>138</v>
      </c>
      <c r="E49" s="120">
        <f t="shared" si="10"/>
        <v>0</v>
      </c>
      <c r="F49" s="149">
        <v>0</v>
      </c>
      <c r="G49" s="194"/>
      <c r="H49" s="194"/>
      <c r="I49" s="194"/>
      <c r="J49" s="195"/>
      <c r="K49" s="120">
        <v>0</v>
      </c>
      <c r="L49" s="128">
        <v>0</v>
      </c>
      <c r="M49" s="125">
        <v>0</v>
      </c>
      <c r="N49" s="125">
        <v>0</v>
      </c>
      <c r="O49" s="227"/>
    </row>
    <row r="50" spans="1:15" ht="63">
      <c r="A50" s="219"/>
      <c r="B50" s="198"/>
      <c r="C50" s="201"/>
      <c r="D50" s="107" t="s">
        <v>13</v>
      </c>
      <c r="E50" s="120">
        <f t="shared" si="10"/>
        <v>33153.46355</v>
      </c>
      <c r="F50" s="149">
        <v>4000</v>
      </c>
      <c r="G50" s="194"/>
      <c r="H50" s="194"/>
      <c r="I50" s="194"/>
      <c r="J50" s="195"/>
      <c r="K50" s="125">
        <v>4767.7560400000002</v>
      </c>
      <c r="L50" s="128">
        <v>8128.5691699999998</v>
      </c>
      <c r="M50" s="125">
        <v>8128.5691699999998</v>
      </c>
      <c r="N50" s="125">
        <v>8128.5691699999998</v>
      </c>
      <c r="O50" s="227"/>
    </row>
    <row r="51" spans="1:15" ht="42.75" customHeight="1">
      <c r="A51" s="219"/>
      <c r="B51" s="198"/>
      <c r="C51" s="201"/>
      <c r="D51" s="107" t="s">
        <v>145</v>
      </c>
      <c r="E51" s="120">
        <f t="shared" si="10"/>
        <v>0</v>
      </c>
      <c r="F51" s="149">
        <v>0</v>
      </c>
      <c r="G51" s="194"/>
      <c r="H51" s="194"/>
      <c r="I51" s="194"/>
      <c r="J51" s="195"/>
      <c r="K51" s="120">
        <v>0</v>
      </c>
      <c r="L51" s="128">
        <v>0</v>
      </c>
      <c r="M51" s="125">
        <v>0</v>
      </c>
      <c r="N51" s="125">
        <v>0</v>
      </c>
      <c r="O51" s="227"/>
    </row>
    <row r="52" spans="1:15" ht="15.75" customHeight="1">
      <c r="A52" s="218" t="s">
        <v>176</v>
      </c>
      <c r="B52" s="228" t="s">
        <v>181</v>
      </c>
      <c r="C52" s="153" t="s">
        <v>151</v>
      </c>
      <c r="D52" s="107" t="s">
        <v>143</v>
      </c>
      <c r="E52" s="120">
        <f t="shared" si="10"/>
        <v>60447.55</v>
      </c>
      <c r="F52" s="149">
        <f>SUM(F53:J56)</f>
        <v>8447.5499999999993</v>
      </c>
      <c r="G52" s="194"/>
      <c r="H52" s="194"/>
      <c r="I52" s="194"/>
      <c r="J52" s="195"/>
      <c r="K52" s="120">
        <f>SUM(K53:K56)</f>
        <v>22000</v>
      </c>
      <c r="L52" s="128">
        <f t="shared" ref="L52:N52" si="16">SUM(L53:L56)</f>
        <v>10000</v>
      </c>
      <c r="M52" s="125">
        <f t="shared" si="16"/>
        <v>10000</v>
      </c>
      <c r="N52" s="125">
        <f t="shared" si="16"/>
        <v>10000</v>
      </c>
      <c r="O52" s="227" t="s">
        <v>180</v>
      </c>
    </row>
    <row r="53" spans="1:15" ht="63">
      <c r="A53" s="219"/>
      <c r="B53" s="198"/>
      <c r="C53" s="201"/>
      <c r="D53" s="107" t="s">
        <v>144</v>
      </c>
      <c r="E53" s="120">
        <f t="shared" si="10"/>
        <v>0</v>
      </c>
      <c r="F53" s="149">
        <v>0</v>
      </c>
      <c r="G53" s="194"/>
      <c r="H53" s="194"/>
      <c r="I53" s="194"/>
      <c r="J53" s="195"/>
      <c r="K53" s="120">
        <v>0</v>
      </c>
      <c r="L53" s="128">
        <v>0</v>
      </c>
      <c r="M53" s="125">
        <v>0</v>
      </c>
      <c r="N53" s="125">
        <v>0</v>
      </c>
      <c r="O53" s="227"/>
    </row>
    <row r="54" spans="1:15" ht="47.25">
      <c r="A54" s="219"/>
      <c r="B54" s="198"/>
      <c r="C54" s="201"/>
      <c r="D54" s="107" t="s">
        <v>138</v>
      </c>
      <c r="E54" s="120">
        <f t="shared" si="10"/>
        <v>0</v>
      </c>
      <c r="F54" s="149">
        <v>0</v>
      </c>
      <c r="G54" s="194"/>
      <c r="H54" s="194"/>
      <c r="I54" s="194"/>
      <c r="J54" s="195"/>
      <c r="K54" s="120">
        <v>0</v>
      </c>
      <c r="L54" s="128">
        <v>0</v>
      </c>
      <c r="M54" s="125">
        <v>0</v>
      </c>
      <c r="N54" s="125">
        <v>0</v>
      </c>
      <c r="O54" s="227"/>
    </row>
    <row r="55" spans="1:15" ht="63">
      <c r="A55" s="219"/>
      <c r="B55" s="198"/>
      <c r="C55" s="201"/>
      <c r="D55" s="107" t="s">
        <v>13</v>
      </c>
      <c r="E55" s="120">
        <f t="shared" ref="E55:E86" si="17">SUM(F55:N55)</f>
        <v>60447.55</v>
      </c>
      <c r="F55" s="161">
        <f>10447.55-2000</f>
        <v>8447.5499999999993</v>
      </c>
      <c r="G55" s="199"/>
      <c r="H55" s="199"/>
      <c r="I55" s="199"/>
      <c r="J55" s="200"/>
      <c r="K55" s="125">
        <f>10000+12000</f>
        <v>22000</v>
      </c>
      <c r="L55" s="128">
        <v>10000</v>
      </c>
      <c r="M55" s="125">
        <v>10000</v>
      </c>
      <c r="N55" s="125">
        <v>10000</v>
      </c>
      <c r="O55" s="227"/>
    </row>
    <row r="56" spans="1:15" ht="37.5" customHeight="1">
      <c r="A56" s="219"/>
      <c r="B56" s="198"/>
      <c r="C56" s="201"/>
      <c r="D56" s="107" t="s">
        <v>145</v>
      </c>
      <c r="E56" s="120">
        <f t="shared" si="17"/>
        <v>0</v>
      </c>
      <c r="F56" s="149">
        <v>0</v>
      </c>
      <c r="G56" s="194"/>
      <c r="H56" s="194"/>
      <c r="I56" s="194"/>
      <c r="J56" s="195"/>
      <c r="K56" s="125">
        <v>0</v>
      </c>
      <c r="L56" s="128">
        <v>0</v>
      </c>
      <c r="M56" s="125">
        <v>0</v>
      </c>
      <c r="N56" s="125">
        <v>0</v>
      </c>
      <c r="O56" s="227"/>
    </row>
    <row r="57" spans="1:15" ht="15.75" customHeight="1">
      <c r="A57" s="218" t="s">
        <v>164</v>
      </c>
      <c r="B57" s="228" t="s">
        <v>102</v>
      </c>
      <c r="C57" s="153" t="s">
        <v>151</v>
      </c>
      <c r="D57" s="107" t="s">
        <v>143</v>
      </c>
      <c r="E57" s="120">
        <f t="shared" si="17"/>
        <v>222</v>
      </c>
      <c r="F57" s="149">
        <f>SUM(F58:J61)</f>
        <v>0</v>
      </c>
      <c r="G57" s="194"/>
      <c r="H57" s="194"/>
      <c r="I57" s="194"/>
      <c r="J57" s="195"/>
      <c r="K57" s="125">
        <f>SUM(K58:K61)</f>
        <v>0</v>
      </c>
      <c r="L57" s="128">
        <f t="shared" ref="L57:N57" si="18">SUM(L58:L61)</f>
        <v>74</v>
      </c>
      <c r="M57" s="125">
        <f t="shared" si="18"/>
        <v>74</v>
      </c>
      <c r="N57" s="125">
        <f t="shared" si="18"/>
        <v>74</v>
      </c>
      <c r="O57" s="175" t="s">
        <v>57</v>
      </c>
    </row>
    <row r="58" spans="1:15" ht="63">
      <c r="A58" s="219"/>
      <c r="B58" s="198"/>
      <c r="C58" s="201"/>
      <c r="D58" s="107" t="s">
        <v>144</v>
      </c>
      <c r="E58" s="120">
        <f t="shared" si="17"/>
        <v>0</v>
      </c>
      <c r="F58" s="149">
        <v>0</v>
      </c>
      <c r="G58" s="194"/>
      <c r="H58" s="194"/>
      <c r="I58" s="194"/>
      <c r="J58" s="195"/>
      <c r="K58" s="125">
        <v>0</v>
      </c>
      <c r="L58" s="128">
        <v>0</v>
      </c>
      <c r="M58" s="125">
        <v>0</v>
      </c>
      <c r="N58" s="125">
        <v>0</v>
      </c>
      <c r="O58" s="176"/>
    </row>
    <row r="59" spans="1:15" ht="47.25">
      <c r="A59" s="219"/>
      <c r="B59" s="198"/>
      <c r="C59" s="201"/>
      <c r="D59" s="107" t="s">
        <v>138</v>
      </c>
      <c r="E59" s="120">
        <f t="shared" si="17"/>
        <v>0</v>
      </c>
      <c r="F59" s="149">
        <v>0</v>
      </c>
      <c r="G59" s="194"/>
      <c r="H59" s="194"/>
      <c r="I59" s="194"/>
      <c r="J59" s="195"/>
      <c r="K59" s="125">
        <v>0</v>
      </c>
      <c r="L59" s="128">
        <v>0</v>
      </c>
      <c r="M59" s="125">
        <v>0</v>
      </c>
      <c r="N59" s="125">
        <v>0</v>
      </c>
      <c r="O59" s="176"/>
    </row>
    <row r="60" spans="1:15" ht="63">
      <c r="A60" s="219"/>
      <c r="B60" s="198"/>
      <c r="C60" s="201"/>
      <c r="D60" s="107" t="s">
        <v>13</v>
      </c>
      <c r="E60" s="120">
        <f t="shared" si="17"/>
        <v>222</v>
      </c>
      <c r="F60" s="149">
        <v>0</v>
      </c>
      <c r="G60" s="194"/>
      <c r="H60" s="194"/>
      <c r="I60" s="194"/>
      <c r="J60" s="195"/>
      <c r="K60" s="125">
        <f>225-225</f>
        <v>0</v>
      </c>
      <c r="L60" s="128">
        <v>74</v>
      </c>
      <c r="M60" s="125">
        <v>74</v>
      </c>
      <c r="N60" s="125">
        <v>74</v>
      </c>
      <c r="O60" s="176"/>
    </row>
    <row r="61" spans="1:15" ht="37.5" customHeight="1">
      <c r="A61" s="219"/>
      <c r="B61" s="198"/>
      <c r="C61" s="201"/>
      <c r="D61" s="107" t="s">
        <v>145</v>
      </c>
      <c r="E61" s="120">
        <f t="shared" si="17"/>
        <v>0</v>
      </c>
      <c r="F61" s="149">
        <v>0</v>
      </c>
      <c r="G61" s="194"/>
      <c r="H61" s="194"/>
      <c r="I61" s="194"/>
      <c r="J61" s="195"/>
      <c r="K61" s="120">
        <v>0</v>
      </c>
      <c r="L61" s="128">
        <v>0</v>
      </c>
      <c r="M61" s="125">
        <v>0</v>
      </c>
      <c r="N61" s="125">
        <v>0</v>
      </c>
      <c r="O61" s="177"/>
    </row>
    <row r="62" spans="1:15" ht="15.75" customHeight="1">
      <c r="A62" s="218" t="s">
        <v>165</v>
      </c>
      <c r="B62" s="228" t="s">
        <v>156</v>
      </c>
      <c r="C62" s="153" t="s">
        <v>151</v>
      </c>
      <c r="D62" s="107" t="s">
        <v>143</v>
      </c>
      <c r="E62" s="120">
        <f t="shared" si="17"/>
        <v>0</v>
      </c>
      <c r="F62" s="149">
        <f>SUM(F63:J66)</f>
        <v>0</v>
      </c>
      <c r="G62" s="194"/>
      <c r="H62" s="194"/>
      <c r="I62" s="194"/>
      <c r="J62" s="195"/>
      <c r="K62" s="120">
        <f>SUM(K63:K66)</f>
        <v>0</v>
      </c>
      <c r="L62" s="128">
        <f t="shared" ref="L62:N62" si="19">SUM(L63:L66)</f>
        <v>0</v>
      </c>
      <c r="M62" s="125">
        <f t="shared" si="19"/>
        <v>0</v>
      </c>
      <c r="N62" s="125">
        <f t="shared" si="19"/>
        <v>0</v>
      </c>
      <c r="O62" s="175" t="s">
        <v>171</v>
      </c>
    </row>
    <row r="63" spans="1:15" ht="63">
      <c r="A63" s="219"/>
      <c r="B63" s="198"/>
      <c r="C63" s="201"/>
      <c r="D63" s="107" t="s">
        <v>144</v>
      </c>
      <c r="E63" s="120">
        <f t="shared" si="17"/>
        <v>0</v>
      </c>
      <c r="F63" s="149">
        <v>0</v>
      </c>
      <c r="G63" s="194"/>
      <c r="H63" s="194"/>
      <c r="I63" s="194"/>
      <c r="J63" s="195"/>
      <c r="K63" s="120">
        <v>0</v>
      </c>
      <c r="L63" s="128">
        <v>0</v>
      </c>
      <c r="M63" s="125">
        <v>0</v>
      </c>
      <c r="N63" s="125">
        <v>0</v>
      </c>
      <c r="O63" s="176"/>
    </row>
    <row r="64" spans="1:15" ht="47.25">
      <c r="A64" s="219"/>
      <c r="B64" s="198"/>
      <c r="C64" s="201"/>
      <c r="D64" s="107" t="s">
        <v>138</v>
      </c>
      <c r="E64" s="120">
        <f t="shared" si="17"/>
        <v>0</v>
      </c>
      <c r="F64" s="149">
        <v>0</v>
      </c>
      <c r="G64" s="194"/>
      <c r="H64" s="194"/>
      <c r="I64" s="194"/>
      <c r="J64" s="195"/>
      <c r="K64" s="120">
        <v>0</v>
      </c>
      <c r="L64" s="128">
        <v>0</v>
      </c>
      <c r="M64" s="125">
        <v>0</v>
      </c>
      <c r="N64" s="125">
        <v>0</v>
      </c>
      <c r="O64" s="176"/>
    </row>
    <row r="65" spans="1:15" ht="63">
      <c r="A65" s="219"/>
      <c r="B65" s="198"/>
      <c r="C65" s="201"/>
      <c r="D65" s="107" t="s">
        <v>13</v>
      </c>
      <c r="E65" s="120">
        <f t="shared" si="17"/>
        <v>0</v>
      </c>
      <c r="F65" s="149">
        <v>0</v>
      </c>
      <c r="G65" s="194"/>
      <c r="H65" s="194"/>
      <c r="I65" s="194"/>
      <c r="J65" s="195"/>
      <c r="K65" s="120">
        <v>0</v>
      </c>
      <c r="L65" s="128">
        <v>0</v>
      </c>
      <c r="M65" s="125">
        <v>0</v>
      </c>
      <c r="N65" s="125">
        <v>0</v>
      </c>
      <c r="O65" s="176"/>
    </row>
    <row r="66" spans="1:15" ht="37.5" customHeight="1">
      <c r="A66" s="219"/>
      <c r="B66" s="198"/>
      <c r="C66" s="201"/>
      <c r="D66" s="107" t="s">
        <v>145</v>
      </c>
      <c r="E66" s="120">
        <f t="shared" si="17"/>
        <v>0</v>
      </c>
      <c r="F66" s="149">
        <v>0</v>
      </c>
      <c r="G66" s="194"/>
      <c r="H66" s="194"/>
      <c r="I66" s="194"/>
      <c r="J66" s="195"/>
      <c r="K66" s="120">
        <v>0</v>
      </c>
      <c r="L66" s="128">
        <v>0</v>
      </c>
      <c r="M66" s="125">
        <v>0</v>
      </c>
      <c r="N66" s="125">
        <v>0</v>
      </c>
      <c r="O66" s="177"/>
    </row>
    <row r="67" spans="1:15" ht="15.75" customHeight="1">
      <c r="A67" s="218" t="s">
        <v>166</v>
      </c>
      <c r="B67" s="228" t="s">
        <v>105</v>
      </c>
      <c r="C67" s="153" t="s">
        <v>151</v>
      </c>
      <c r="D67" s="107" t="s">
        <v>143</v>
      </c>
      <c r="E67" s="120">
        <f t="shared" si="17"/>
        <v>3519.0279999999998</v>
      </c>
      <c r="F67" s="149">
        <f>SUM(F68:J71)</f>
        <v>609.02</v>
      </c>
      <c r="G67" s="194"/>
      <c r="H67" s="194"/>
      <c r="I67" s="194"/>
      <c r="J67" s="195"/>
      <c r="K67" s="120">
        <f>SUM(K68:K71)</f>
        <v>722.17600000000004</v>
      </c>
      <c r="L67" s="128">
        <f t="shared" ref="L67:N67" si="20">SUM(L68:L71)</f>
        <v>741.83199999999999</v>
      </c>
      <c r="M67" s="125">
        <f t="shared" si="20"/>
        <v>723</v>
      </c>
      <c r="N67" s="125">
        <f t="shared" si="20"/>
        <v>723</v>
      </c>
      <c r="O67" s="175" t="s">
        <v>46</v>
      </c>
    </row>
    <row r="68" spans="1:15" ht="63">
      <c r="A68" s="219"/>
      <c r="B68" s="198"/>
      <c r="C68" s="201"/>
      <c r="D68" s="107" t="s">
        <v>144</v>
      </c>
      <c r="E68" s="120">
        <f t="shared" si="17"/>
        <v>0</v>
      </c>
      <c r="F68" s="149">
        <v>0</v>
      </c>
      <c r="G68" s="194"/>
      <c r="H68" s="194"/>
      <c r="I68" s="194"/>
      <c r="J68" s="195"/>
      <c r="K68" s="120">
        <v>0</v>
      </c>
      <c r="L68" s="128">
        <v>0</v>
      </c>
      <c r="M68" s="125">
        <v>0</v>
      </c>
      <c r="N68" s="125">
        <v>0</v>
      </c>
      <c r="O68" s="176"/>
    </row>
    <row r="69" spans="1:15" ht="47.25">
      <c r="A69" s="219"/>
      <c r="B69" s="198"/>
      <c r="C69" s="201"/>
      <c r="D69" s="107" t="s">
        <v>138</v>
      </c>
      <c r="E69" s="120">
        <f t="shared" si="17"/>
        <v>0</v>
      </c>
      <c r="F69" s="149">
        <v>0</v>
      </c>
      <c r="G69" s="194"/>
      <c r="H69" s="194"/>
      <c r="I69" s="194"/>
      <c r="J69" s="195"/>
      <c r="K69" s="120">
        <v>0</v>
      </c>
      <c r="L69" s="128">
        <v>0</v>
      </c>
      <c r="M69" s="125">
        <v>0</v>
      </c>
      <c r="N69" s="125">
        <v>0</v>
      </c>
      <c r="O69" s="176"/>
    </row>
    <row r="70" spans="1:15" ht="63">
      <c r="A70" s="219"/>
      <c r="B70" s="198"/>
      <c r="C70" s="201"/>
      <c r="D70" s="107" t="s">
        <v>13</v>
      </c>
      <c r="E70" s="120">
        <f t="shared" si="17"/>
        <v>3519.0279999999998</v>
      </c>
      <c r="F70" s="161">
        <f>600+9.02</f>
        <v>609.02</v>
      </c>
      <c r="G70" s="199"/>
      <c r="H70" s="199"/>
      <c r="I70" s="199"/>
      <c r="J70" s="200"/>
      <c r="K70" s="125">
        <f>610+112.176</f>
        <v>722.17600000000004</v>
      </c>
      <c r="L70" s="128">
        <f>723+18.832</f>
        <v>741.83199999999999</v>
      </c>
      <c r="M70" s="125">
        <v>723</v>
      </c>
      <c r="N70" s="125">
        <v>723</v>
      </c>
      <c r="O70" s="176"/>
    </row>
    <row r="71" spans="1:15" ht="37.5" customHeight="1">
      <c r="A71" s="219"/>
      <c r="B71" s="198"/>
      <c r="C71" s="201"/>
      <c r="D71" s="107" t="s">
        <v>145</v>
      </c>
      <c r="E71" s="120">
        <f t="shared" si="17"/>
        <v>0</v>
      </c>
      <c r="F71" s="149">
        <v>0</v>
      </c>
      <c r="G71" s="194"/>
      <c r="H71" s="194"/>
      <c r="I71" s="194"/>
      <c r="J71" s="195"/>
      <c r="K71" s="120">
        <v>0</v>
      </c>
      <c r="L71" s="128">
        <v>0</v>
      </c>
      <c r="M71" s="125">
        <v>0</v>
      </c>
      <c r="N71" s="125">
        <v>0</v>
      </c>
      <c r="O71" s="177"/>
    </row>
    <row r="72" spans="1:15" ht="15.75" customHeight="1">
      <c r="A72" s="218" t="s">
        <v>167</v>
      </c>
      <c r="B72" s="228" t="s">
        <v>157</v>
      </c>
      <c r="C72" s="153" t="s">
        <v>151</v>
      </c>
      <c r="D72" s="107" t="s">
        <v>143</v>
      </c>
      <c r="E72" s="120">
        <f t="shared" si="17"/>
        <v>0</v>
      </c>
      <c r="F72" s="149">
        <f>SUM(F73:J76)</f>
        <v>0</v>
      </c>
      <c r="G72" s="194"/>
      <c r="H72" s="194"/>
      <c r="I72" s="194"/>
      <c r="J72" s="195"/>
      <c r="K72" s="120">
        <f>SUM(K73:K76)</f>
        <v>0</v>
      </c>
      <c r="L72" s="128">
        <f t="shared" ref="L72:N72" si="21">SUM(L73:L76)</f>
        <v>0</v>
      </c>
      <c r="M72" s="125">
        <f t="shared" si="21"/>
        <v>0</v>
      </c>
      <c r="N72" s="125">
        <f t="shared" si="21"/>
        <v>0</v>
      </c>
      <c r="O72" s="159"/>
    </row>
    <row r="73" spans="1:15" ht="63">
      <c r="A73" s="219"/>
      <c r="B73" s="198"/>
      <c r="C73" s="201"/>
      <c r="D73" s="107" t="s">
        <v>144</v>
      </c>
      <c r="E73" s="120">
        <f t="shared" si="17"/>
        <v>0</v>
      </c>
      <c r="F73" s="149">
        <v>0</v>
      </c>
      <c r="G73" s="194"/>
      <c r="H73" s="194"/>
      <c r="I73" s="194"/>
      <c r="J73" s="195"/>
      <c r="K73" s="120">
        <v>0</v>
      </c>
      <c r="L73" s="128">
        <v>0</v>
      </c>
      <c r="M73" s="125">
        <v>0</v>
      </c>
      <c r="N73" s="125">
        <v>0</v>
      </c>
      <c r="O73" s="163"/>
    </row>
    <row r="74" spans="1:15" ht="47.25">
      <c r="A74" s="219"/>
      <c r="B74" s="198"/>
      <c r="C74" s="201"/>
      <c r="D74" s="107" t="s">
        <v>138</v>
      </c>
      <c r="E74" s="120">
        <f t="shared" si="17"/>
        <v>0</v>
      </c>
      <c r="F74" s="149">
        <v>0</v>
      </c>
      <c r="G74" s="194"/>
      <c r="H74" s="194"/>
      <c r="I74" s="194"/>
      <c r="J74" s="195"/>
      <c r="K74" s="120">
        <v>0</v>
      </c>
      <c r="L74" s="128">
        <v>0</v>
      </c>
      <c r="M74" s="125">
        <v>0</v>
      </c>
      <c r="N74" s="125">
        <v>0</v>
      </c>
      <c r="O74" s="163"/>
    </row>
    <row r="75" spans="1:15" ht="63">
      <c r="A75" s="219"/>
      <c r="B75" s="198"/>
      <c r="C75" s="201"/>
      <c r="D75" s="107" t="s">
        <v>13</v>
      </c>
      <c r="E75" s="120">
        <f t="shared" si="17"/>
        <v>0</v>
      </c>
      <c r="F75" s="149">
        <v>0</v>
      </c>
      <c r="G75" s="194"/>
      <c r="H75" s="194"/>
      <c r="I75" s="194"/>
      <c r="J75" s="195"/>
      <c r="K75" s="120">
        <v>0</v>
      </c>
      <c r="L75" s="128">
        <v>0</v>
      </c>
      <c r="M75" s="125">
        <v>0</v>
      </c>
      <c r="N75" s="125">
        <v>0</v>
      </c>
      <c r="O75" s="163"/>
    </row>
    <row r="76" spans="1:15" ht="37.5" customHeight="1">
      <c r="A76" s="219"/>
      <c r="B76" s="198"/>
      <c r="C76" s="201"/>
      <c r="D76" s="107" t="s">
        <v>145</v>
      </c>
      <c r="E76" s="120">
        <f t="shared" si="17"/>
        <v>0</v>
      </c>
      <c r="F76" s="149">
        <v>0</v>
      </c>
      <c r="G76" s="194"/>
      <c r="H76" s="194"/>
      <c r="I76" s="194"/>
      <c r="J76" s="195"/>
      <c r="K76" s="120">
        <v>0</v>
      </c>
      <c r="L76" s="128">
        <v>0</v>
      </c>
      <c r="M76" s="125">
        <v>0</v>
      </c>
      <c r="N76" s="125">
        <v>0</v>
      </c>
      <c r="O76" s="164"/>
    </row>
    <row r="77" spans="1:15" ht="15.75" customHeight="1">
      <c r="A77" s="218" t="s">
        <v>168</v>
      </c>
      <c r="B77" s="228" t="s">
        <v>158</v>
      </c>
      <c r="C77" s="153" t="s">
        <v>151</v>
      </c>
      <c r="D77" s="107" t="s">
        <v>143</v>
      </c>
      <c r="E77" s="120">
        <f t="shared" si="17"/>
        <v>0</v>
      </c>
      <c r="F77" s="149">
        <f>SUM(F78:J81)</f>
        <v>0</v>
      </c>
      <c r="G77" s="194"/>
      <c r="H77" s="194"/>
      <c r="I77" s="194"/>
      <c r="J77" s="195"/>
      <c r="K77" s="120">
        <f>SUM(K78:K81)</f>
        <v>0</v>
      </c>
      <c r="L77" s="128">
        <f t="shared" ref="L77:N77" si="22">SUM(L78:L81)</f>
        <v>0</v>
      </c>
      <c r="M77" s="125">
        <f t="shared" si="22"/>
        <v>0</v>
      </c>
      <c r="N77" s="125">
        <f t="shared" si="22"/>
        <v>0</v>
      </c>
      <c r="O77" s="159"/>
    </row>
    <row r="78" spans="1:15" ht="63">
      <c r="A78" s="219"/>
      <c r="B78" s="198"/>
      <c r="C78" s="201"/>
      <c r="D78" s="107" t="s">
        <v>144</v>
      </c>
      <c r="E78" s="120">
        <f t="shared" si="17"/>
        <v>0</v>
      </c>
      <c r="F78" s="149">
        <v>0</v>
      </c>
      <c r="G78" s="194"/>
      <c r="H78" s="194"/>
      <c r="I78" s="194"/>
      <c r="J78" s="195"/>
      <c r="K78" s="120">
        <v>0</v>
      </c>
      <c r="L78" s="128">
        <v>0</v>
      </c>
      <c r="M78" s="125">
        <v>0</v>
      </c>
      <c r="N78" s="125">
        <v>0</v>
      </c>
      <c r="O78" s="163"/>
    </row>
    <row r="79" spans="1:15" ht="47.25">
      <c r="A79" s="219"/>
      <c r="B79" s="198"/>
      <c r="C79" s="201"/>
      <c r="D79" s="107" t="s">
        <v>138</v>
      </c>
      <c r="E79" s="120">
        <f t="shared" si="17"/>
        <v>0</v>
      </c>
      <c r="F79" s="149">
        <v>0</v>
      </c>
      <c r="G79" s="194"/>
      <c r="H79" s="194"/>
      <c r="I79" s="194"/>
      <c r="J79" s="195"/>
      <c r="K79" s="120">
        <v>0</v>
      </c>
      <c r="L79" s="128">
        <v>0</v>
      </c>
      <c r="M79" s="125">
        <v>0</v>
      </c>
      <c r="N79" s="125">
        <v>0</v>
      </c>
      <c r="O79" s="163"/>
    </row>
    <row r="80" spans="1:15" ht="63">
      <c r="A80" s="219"/>
      <c r="B80" s="198"/>
      <c r="C80" s="201"/>
      <c r="D80" s="107" t="s">
        <v>13</v>
      </c>
      <c r="E80" s="120">
        <f t="shared" si="17"/>
        <v>0</v>
      </c>
      <c r="F80" s="149">
        <v>0</v>
      </c>
      <c r="G80" s="194"/>
      <c r="H80" s="194"/>
      <c r="I80" s="194"/>
      <c r="J80" s="195"/>
      <c r="K80" s="120">
        <v>0</v>
      </c>
      <c r="L80" s="128">
        <v>0</v>
      </c>
      <c r="M80" s="125">
        <v>0</v>
      </c>
      <c r="N80" s="125">
        <v>0</v>
      </c>
      <c r="O80" s="163"/>
    </row>
    <row r="81" spans="1:15" ht="37.5" customHeight="1">
      <c r="A81" s="219"/>
      <c r="B81" s="198"/>
      <c r="C81" s="201"/>
      <c r="D81" s="107" t="s">
        <v>145</v>
      </c>
      <c r="E81" s="120">
        <f t="shared" si="17"/>
        <v>0</v>
      </c>
      <c r="F81" s="149">
        <v>0</v>
      </c>
      <c r="G81" s="194"/>
      <c r="H81" s="194"/>
      <c r="I81" s="194"/>
      <c r="J81" s="195"/>
      <c r="K81" s="120">
        <v>0</v>
      </c>
      <c r="L81" s="128">
        <v>0</v>
      </c>
      <c r="M81" s="125">
        <v>0</v>
      </c>
      <c r="N81" s="125">
        <v>0</v>
      </c>
      <c r="O81" s="164"/>
    </row>
    <row r="82" spans="1:15" ht="15.75" customHeight="1">
      <c r="A82" s="218" t="s">
        <v>177</v>
      </c>
      <c r="B82" s="228" t="s">
        <v>104</v>
      </c>
      <c r="C82" s="153" t="s">
        <v>151</v>
      </c>
      <c r="D82" s="107" t="s">
        <v>143</v>
      </c>
      <c r="E82" s="120">
        <f t="shared" si="17"/>
        <v>0</v>
      </c>
      <c r="F82" s="149">
        <f>SUM(F83:J86)</f>
        <v>0</v>
      </c>
      <c r="G82" s="194"/>
      <c r="H82" s="194"/>
      <c r="I82" s="194"/>
      <c r="J82" s="195"/>
      <c r="K82" s="120">
        <f>SUM(K83:K86)</f>
        <v>0</v>
      </c>
      <c r="L82" s="128">
        <f t="shared" ref="L82:N82" si="23">SUM(L83:L86)</f>
        <v>0</v>
      </c>
      <c r="M82" s="125">
        <f t="shared" si="23"/>
        <v>0</v>
      </c>
      <c r="N82" s="125">
        <f t="shared" si="23"/>
        <v>0</v>
      </c>
      <c r="O82" s="159"/>
    </row>
    <row r="83" spans="1:15" ht="63">
      <c r="A83" s="219"/>
      <c r="B83" s="198"/>
      <c r="C83" s="201"/>
      <c r="D83" s="107" t="s">
        <v>144</v>
      </c>
      <c r="E83" s="120">
        <f t="shared" si="17"/>
        <v>0</v>
      </c>
      <c r="F83" s="149">
        <v>0</v>
      </c>
      <c r="G83" s="194"/>
      <c r="H83" s="194"/>
      <c r="I83" s="194"/>
      <c r="J83" s="195"/>
      <c r="K83" s="120">
        <v>0</v>
      </c>
      <c r="L83" s="128">
        <v>0</v>
      </c>
      <c r="M83" s="125">
        <v>0</v>
      </c>
      <c r="N83" s="125">
        <v>0</v>
      </c>
      <c r="O83" s="163"/>
    </row>
    <row r="84" spans="1:15" ht="47.25">
      <c r="A84" s="219"/>
      <c r="B84" s="198"/>
      <c r="C84" s="201"/>
      <c r="D84" s="107" t="s">
        <v>138</v>
      </c>
      <c r="E84" s="120">
        <f t="shared" si="17"/>
        <v>0</v>
      </c>
      <c r="F84" s="149">
        <v>0</v>
      </c>
      <c r="G84" s="194"/>
      <c r="H84" s="194"/>
      <c r="I84" s="194"/>
      <c r="J84" s="195"/>
      <c r="K84" s="120">
        <v>0</v>
      </c>
      <c r="L84" s="128">
        <v>0</v>
      </c>
      <c r="M84" s="125">
        <v>0</v>
      </c>
      <c r="N84" s="125">
        <v>0</v>
      </c>
      <c r="O84" s="163"/>
    </row>
    <row r="85" spans="1:15" ht="63">
      <c r="A85" s="219"/>
      <c r="B85" s="198"/>
      <c r="C85" s="201"/>
      <c r="D85" s="107" t="s">
        <v>13</v>
      </c>
      <c r="E85" s="120">
        <f t="shared" si="17"/>
        <v>0</v>
      </c>
      <c r="F85" s="149">
        <v>0</v>
      </c>
      <c r="G85" s="194"/>
      <c r="H85" s="194"/>
      <c r="I85" s="194"/>
      <c r="J85" s="195"/>
      <c r="K85" s="120">
        <v>0</v>
      </c>
      <c r="L85" s="128">
        <v>0</v>
      </c>
      <c r="M85" s="125">
        <v>0</v>
      </c>
      <c r="N85" s="125">
        <v>0</v>
      </c>
      <c r="O85" s="163"/>
    </row>
    <row r="86" spans="1:15" ht="37.5" customHeight="1">
      <c r="A86" s="219"/>
      <c r="B86" s="198"/>
      <c r="C86" s="201"/>
      <c r="D86" s="107" t="s">
        <v>145</v>
      </c>
      <c r="E86" s="120">
        <f t="shared" si="17"/>
        <v>0</v>
      </c>
      <c r="F86" s="149">
        <v>0</v>
      </c>
      <c r="G86" s="194"/>
      <c r="H86" s="194"/>
      <c r="I86" s="194"/>
      <c r="J86" s="195"/>
      <c r="K86" s="120">
        <v>0</v>
      </c>
      <c r="L86" s="128">
        <v>0</v>
      </c>
      <c r="M86" s="125">
        <v>0</v>
      </c>
      <c r="N86" s="125">
        <v>0</v>
      </c>
      <c r="O86" s="164"/>
    </row>
    <row r="87" spans="1:15" ht="15.75" customHeight="1">
      <c r="A87" s="218" t="s">
        <v>169</v>
      </c>
      <c r="B87" s="228" t="s">
        <v>159</v>
      </c>
      <c r="C87" s="153" t="s">
        <v>151</v>
      </c>
      <c r="D87" s="107" t="s">
        <v>143</v>
      </c>
      <c r="E87" s="120">
        <f t="shared" ref="E87:E96" si="24">SUM(F87:N87)</f>
        <v>97581.926760000002</v>
      </c>
      <c r="F87" s="149">
        <f>SUM(F88:J91)</f>
        <v>12530.502</v>
      </c>
      <c r="G87" s="194"/>
      <c r="H87" s="194"/>
      <c r="I87" s="194"/>
      <c r="J87" s="195"/>
      <c r="K87" s="120">
        <f>SUM(K88:K91)</f>
        <v>13419.486000000001</v>
      </c>
      <c r="L87" s="128">
        <f t="shared" ref="L87:N87" si="25">SUM(L88:L91)</f>
        <v>25672.67</v>
      </c>
      <c r="M87" s="125">
        <f t="shared" si="25"/>
        <v>22979.63438</v>
      </c>
      <c r="N87" s="125">
        <f t="shared" si="25"/>
        <v>22979.63438</v>
      </c>
      <c r="O87" s="154" t="s">
        <v>188</v>
      </c>
    </row>
    <row r="88" spans="1:15" ht="63">
      <c r="A88" s="219"/>
      <c r="B88" s="198"/>
      <c r="C88" s="201"/>
      <c r="D88" s="107" t="s">
        <v>144</v>
      </c>
      <c r="E88" s="120">
        <f t="shared" si="24"/>
        <v>0</v>
      </c>
      <c r="F88" s="149">
        <v>0</v>
      </c>
      <c r="G88" s="194"/>
      <c r="H88" s="194"/>
      <c r="I88" s="194"/>
      <c r="J88" s="195"/>
      <c r="K88" s="120">
        <v>0</v>
      </c>
      <c r="L88" s="128">
        <v>0</v>
      </c>
      <c r="M88" s="125">
        <v>0</v>
      </c>
      <c r="N88" s="125">
        <v>0</v>
      </c>
      <c r="O88" s="162"/>
    </row>
    <row r="89" spans="1:15" ht="47.25">
      <c r="A89" s="219"/>
      <c r="B89" s="198"/>
      <c r="C89" s="201"/>
      <c r="D89" s="107" t="s">
        <v>138</v>
      </c>
      <c r="E89" s="120">
        <f t="shared" si="24"/>
        <v>0</v>
      </c>
      <c r="F89" s="149">
        <v>0</v>
      </c>
      <c r="G89" s="194"/>
      <c r="H89" s="194"/>
      <c r="I89" s="194"/>
      <c r="J89" s="195"/>
      <c r="K89" s="120">
        <v>0</v>
      </c>
      <c r="L89" s="128">
        <v>0</v>
      </c>
      <c r="M89" s="125">
        <v>0</v>
      </c>
      <c r="N89" s="125">
        <v>0</v>
      </c>
      <c r="O89" s="162"/>
    </row>
    <row r="90" spans="1:15" ht="63">
      <c r="A90" s="219"/>
      <c r="B90" s="198"/>
      <c r="C90" s="201"/>
      <c r="D90" s="107" t="s">
        <v>13</v>
      </c>
      <c r="E90" s="120">
        <f t="shared" si="24"/>
        <v>97581.926760000002</v>
      </c>
      <c r="F90" s="149">
        <v>12530.502</v>
      </c>
      <c r="G90" s="194"/>
      <c r="H90" s="194"/>
      <c r="I90" s="194"/>
      <c r="J90" s="195"/>
      <c r="K90" s="125">
        <f>13419.486+93.95-93.95</f>
        <v>13419.486000000001</v>
      </c>
      <c r="L90" s="132">
        <f>15445.06396+1883.408+4569.70204+3774.496</f>
        <v>25672.67</v>
      </c>
      <c r="M90" s="125">
        <f>15445.06396+2054.62725+5479.94317</f>
        <v>22979.63438</v>
      </c>
      <c r="N90" s="125">
        <f>15445.06396+2054.62725+5479.94317</f>
        <v>22979.63438</v>
      </c>
      <c r="O90" s="162"/>
    </row>
    <row r="91" spans="1:15" ht="37.5" customHeight="1">
      <c r="A91" s="219"/>
      <c r="B91" s="198"/>
      <c r="C91" s="201"/>
      <c r="D91" s="107" t="s">
        <v>145</v>
      </c>
      <c r="E91" s="120">
        <f t="shared" si="24"/>
        <v>0</v>
      </c>
      <c r="F91" s="149">
        <v>0</v>
      </c>
      <c r="G91" s="194"/>
      <c r="H91" s="194"/>
      <c r="I91" s="194"/>
      <c r="J91" s="195"/>
      <c r="K91" s="120">
        <v>0</v>
      </c>
      <c r="L91" s="128">
        <v>0</v>
      </c>
      <c r="M91" s="125">
        <v>0</v>
      </c>
      <c r="N91" s="125">
        <v>0</v>
      </c>
      <c r="O91" s="168"/>
    </row>
    <row r="92" spans="1:15" ht="15.75" customHeight="1">
      <c r="A92" s="218" t="s">
        <v>170</v>
      </c>
      <c r="B92" s="228" t="s">
        <v>160</v>
      </c>
      <c r="C92" s="153" t="s">
        <v>151</v>
      </c>
      <c r="D92" s="107" t="s">
        <v>143</v>
      </c>
      <c r="E92" s="120">
        <f t="shared" si="24"/>
        <v>132274.16868999999</v>
      </c>
      <c r="F92" s="149">
        <f>SUM(F93:J96)</f>
        <v>20830.591</v>
      </c>
      <c r="G92" s="150"/>
      <c r="H92" s="150"/>
      <c r="I92" s="150"/>
      <c r="J92" s="151"/>
      <c r="K92" s="120">
        <f>SUM(K93:K96)</f>
        <v>24331.428949999998</v>
      </c>
      <c r="L92" s="128">
        <f t="shared" ref="L92:N92" si="26">SUM(L93:L96)</f>
        <v>28984.246000000003</v>
      </c>
      <c r="M92" s="125">
        <f t="shared" si="26"/>
        <v>29063.951370000002</v>
      </c>
      <c r="N92" s="125">
        <f t="shared" si="26"/>
        <v>29063.951370000002</v>
      </c>
      <c r="O92" s="154" t="s">
        <v>189</v>
      </c>
    </row>
    <row r="93" spans="1:15" ht="63">
      <c r="A93" s="219"/>
      <c r="B93" s="198"/>
      <c r="C93" s="201"/>
      <c r="D93" s="107" t="s">
        <v>144</v>
      </c>
      <c r="E93" s="120">
        <f t="shared" si="24"/>
        <v>0</v>
      </c>
      <c r="F93" s="149">
        <v>0</v>
      </c>
      <c r="G93" s="150"/>
      <c r="H93" s="150"/>
      <c r="I93" s="150"/>
      <c r="J93" s="151"/>
      <c r="K93" s="120">
        <v>0</v>
      </c>
      <c r="L93" s="128">
        <v>0</v>
      </c>
      <c r="M93" s="125">
        <v>0</v>
      </c>
      <c r="N93" s="125">
        <v>0</v>
      </c>
      <c r="O93" s="162"/>
    </row>
    <row r="94" spans="1:15" ht="47.25">
      <c r="A94" s="219"/>
      <c r="B94" s="198"/>
      <c r="C94" s="201"/>
      <c r="D94" s="107" t="s">
        <v>138</v>
      </c>
      <c r="E94" s="120">
        <f t="shared" si="24"/>
        <v>0</v>
      </c>
      <c r="F94" s="149">
        <v>0</v>
      </c>
      <c r="G94" s="150"/>
      <c r="H94" s="150"/>
      <c r="I94" s="150"/>
      <c r="J94" s="151"/>
      <c r="K94" s="120">
        <v>0</v>
      </c>
      <c r="L94" s="128">
        <v>0</v>
      </c>
      <c r="M94" s="125">
        <v>0</v>
      </c>
      <c r="N94" s="125">
        <v>0</v>
      </c>
      <c r="O94" s="162"/>
    </row>
    <row r="95" spans="1:15" ht="63">
      <c r="A95" s="219"/>
      <c r="B95" s="198"/>
      <c r="C95" s="201"/>
      <c r="D95" s="107" t="s">
        <v>13</v>
      </c>
      <c r="E95" s="120">
        <f t="shared" si="24"/>
        <v>132274.16868999999</v>
      </c>
      <c r="F95" s="149">
        <v>20830.591</v>
      </c>
      <c r="G95" s="150"/>
      <c r="H95" s="150"/>
      <c r="I95" s="150"/>
      <c r="J95" s="151"/>
      <c r="K95" s="125">
        <f>23718.712+495.62+117.09695</f>
        <v>24331.428949999998</v>
      </c>
      <c r="L95" s="128">
        <f>27735.96595+1248.28005</f>
        <v>28984.246000000003</v>
      </c>
      <c r="M95" s="125">
        <f>27735.96595+1327.98542</f>
        <v>29063.951370000002</v>
      </c>
      <c r="N95" s="125">
        <f>27735.96595+1327.98542</f>
        <v>29063.951370000002</v>
      </c>
      <c r="O95" s="162"/>
    </row>
    <row r="96" spans="1:15" ht="37.5" customHeight="1">
      <c r="A96" s="219"/>
      <c r="B96" s="198"/>
      <c r="C96" s="201"/>
      <c r="D96" s="107" t="s">
        <v>145</v>
      </c>
      <c r="E96" s="120">
        <f t="shared" si="24"/>
        <v>0</v>
      </c>
      <c r="F96" s="149">
        <v>0</v>
      </c>
      <c r="G96" s="150"/>
      <c r="H96" s="150"/>
      <c r="I96" s="150"/>
      <c r="J96" s="151"/>
      <c r="K96" s="120">
        <v>0</v>
      </c>
      <c r="L96" s="128">
        <v>0</v>
      </c>
      <c r="M96" s="125">
        <v>0</v>
      </c>
      <c r="N96" s="125">
        <v>0</v>
      </c>
      <c r="O96" s="168"/>
    </row>
    <row r="97" spans="1:15" ht="15.75" customHeight="1">
      <c r="A97" s="218" t="s">
        <v>148</v>
      </c>
      <c r="B97" s="229" t="s">
        <v>161</v>
      </c>
      <c r="C97" s="153" t="s">
        <v>151</v>
      </c>
      <c r="D97" s="107" t="s">
        <v>143</v>
      </c>
      <c r="E97" s="120">
        <f>SUM(E98:E101)</f>
        <v>1194.7</v>
      </c>
      <c r="F97" s="149">
        <f>SUM(F98:J101)</f>
        <v>29.2</v>
      </c>
      <c r="G97" s="194"/>
      <c r="H97" s="194"/>
      <c r="I97" s="194"/>
      <c r="J97" s="195"/>
      <c r="K97" s="120">
        <f>SUM(K98:K101)</f>
        <v>115.5</v>
      </c>
      <c r="L97" s="128">
        <f t="shared" ref="L97:N97" si="27">SUM(L98:L101)</f>
        <v>350</v>
      </c>
      <c r="M97" s="125">
        <f t="shared" si="27"/>
        <v>350</v>
      </c>
      <c r="N97" s="125">
        <f t="shared" si="27"/>
        <v>350</v>
      </c>
      <c r="O97" s="188" t="s">
        <v>111</v>
      </c>
    </row>
    <row r="98" spans="1:15" ht="63">
      <c r="A98" s="219"/>
      <c r="B98" s="205"/>
      <c r="C98" s="201"/>
      <c r="D98" s="107" t="s">
        <v>144</v>
      </c>
      <c r="E98" s="120">
        <f t="shared" ref="E98:E106" si="28">SUM(F98:N98)</f>
        <v>0</v>
      </c>
      <c r="F98" s="149">
        <f>F103</f>
        <v>0</v>
      </c>
      <c r="G98" s="194"/>
      <c r="H98" s="194"/>
      <c r="I98" s="194"/>
      <c r="J98" s="195"/>
      <c r="K98" s="120">
        <f>K103</f>
        <v>0</v>
      </c>
      <c r="L98" s="120">
        <f>L103</f>
        <v>0</v>
      </c>
      <c r="M98" s="120">
        <f>M103</f>
        <v>0</v>
      </c>
      <c r="N98" s="120">
        <f>N103</f>
        <v>0</v>
      </c>
      <c r="O98" s="189"/>
    </row>
    <row r="99" spans="1:15" ht="47.25">
      <c r="A99" s="219"/>
      <c r="B99" s="205"/>
      <c r="C99" s="201"/>
      <c r="D99" s="107" t="s">
        <v>138</v>
      </c>
      <c r="E99" s="120">
        <f t="shared" si="28"/>
        <v>0</v>
      </c>
      <c r="F99" s="149">
        <f>F104</f>
        <v>0</v>
      </c>
      <c r="G99" s="194"/>
      <c r="H99" s="194"/>
      <c r="I99" s="194"/>
      <c r="J99" s="195"/>
      <c r="K99" s="120">
        <f t="shared" ref="K99:N101" si="29">K104</f>
        <v>0</v>
      </c>
      <c r="L99" s="120">
        <f t="shared" si="29"/>
        <v>0</v>
      </c>
      <c r="M99" s="120">
        <f t="shared" si="29"/>
        <v>0</v>
      </c>
      <c r="N99" s="120">
        <f t="shared" si="29"/>
        <v>0</v>
      </c>
      <c r="O99" s="189"/>
    </row>
    <row r="100" spans="1:15" ht="63">
      <c r="A100" s="219"/>
      <c r="B100" s="205"/>
      <c r="C100" s="201"/>
      <c r="D100" s="107" t="s">
        <v>13</v>
      </c>
      <c r="E100" s="120">
        <f t="shared" si="28"/>
        <v>1194.7</v>
      </c>
      <c r="F100" s="149">
        <f>F105</f>
        <v>29.2</v>
      </c>
      <c r="G100" s="194"/>
      <c r="H100" s="194"/>
      <c r="I100" s="194"/>
      <c r="J100" s="195"/>
      <c r="K100" s="120">
        <f t="shared" si="29"/>
        <v>115.5</v>
      </c>
      <c r="L100" s="120">
        <f t="shared" si="29"/>
        <v>350</v>
      </c>
      <c r="M100" s="120">
        <f t="shared" si="29"/>
        <v>350</v>
      </c>
      <c r="N100" s="120">
        <f t="shared" si="29"/>
        <v>350</v>
      </c>
      <c r="O100" s="189"/>
    </row>
    <row r="101" spans="1:15" ht="37.5" customHeight="1">
      <c r="A101" s="219"/>
      <c r="B101" s="205"/>
      <c r="C101" s="201"/>
      <c r="D101" s="107" t="s">
        <v>145</v>
      </c>
      <c r="E101" s="120">
        <f t="shared" si="28"/>
        <v>0</v>
      </c>
      <c r="F101" s="149">
        <f>F106</f>
        <v>0</v>
      </c>
      <c r="G101" s="194"/>
      <c r="H101" s="194"/>
      <c r="I101" s="194"/>
      <c r="J101" s="195"/>
      <c r="K101" s="120">
        <f t="shared" si="29"/>
        <v>0</v>
      </c>
      <c r="L101" s="120">
        <f t="shared" si="29"/>
        <v>0</v>
      </c>
      <c r="M101" s="120">
        <f t="shared" si="29"/>
        <v>0</v>
      </c>
      <c r="N101" s="120">
        <f t="shared" si="29"/>
        <v>0</v>
      </c>
      <c r="O101" s="190"/>
    </row>
    <row r="102" spans="1:15" ht="15.75" customHeight="1">
      <c r="A102" s="218" t="s">
        <v>178</v>
      </c>
      <c r="B102" s="228" t="s">
        <v>162</v>
      </c>
      <c r="C102" s="153" t="s">
        <v>151</v>
      </c>
      <c r="D102" s="107" t="s">
        <v>143</v>
      </c>
      <c r="E102" s="120">
        <f t="shared" si="28"/>
        <v>1194.7</v>
      </c>
      <c r="F102" s="149">
        <f>SUM(F103:J106)</f>
        <v>29.2</v>
      </c>
      <c r="G102" s="194"/>
      <c r="H102" s="194"/>
      <c r="I102" s="194"/>
      <c r="J102" s="195"/>
      <c r="K102" s="120">
        <f>SUM(K103:K106)</f>
        <v>115.5</v>
      </c>
      <c r="L102" s="128">
        <f t="shared" ref="L102:N102" si="30">SUM(L103:L106)</f>
        <v>350</v>
      </c>
      <c r="M102" s="125">
        <f t="shared" si="30"/>
        <v>350</v>
      </c>
      <c r="N102" s="125">
        <f t="shared" si="30"/>
        <v>350</v>
      </c>
      <c r="O102" s="188" t="s">
        <v>111</v>
      </c>
    </row>
    <row r="103" spans="1:15" ht="51" customHeight="1">
      <c r="A103" s="219"/>
      <c r="B103" s="198"/>
      <c r="C103" s="201"/>
      <c r="D103" s="107" t="s">
        <v>144</v>
      </c>
      <c r="E103" s="120">
        <f t="shared" si="28"/>
        <v>0</v>
      </c>
      <c r="F103" s="149">
        <v>0</v>
      </c>
      <c r="G103" s="194"/>
      <c r="H103" s="194"/>
      <c r="I103" s="194"/>
      <c r="J103" s="195"/>
      <c r="K103" s="120">
        <v>0</v>
      </c>
      <c r="L103" s="128">
        <v>0</v>
      </c>
      <c r="M103" s="125">
        <v>0</v>
      </c>
      <c r="N103" s="125">
        <v>0</v>
      </c>
      <c r="O103" s="189"/>
    </row>
    <row r="104" spans="1:15" ht="47.25">
      <c r="A104" s="219"/>
      <c r="B104" s="198"/>
      <c r="C104" s="201"/>
      <c r="D104" s="107" t="s">
        <v>138</v>
      </c>
      <c r="E104" s="120">
        <f t="shared" si="28"/>
        <v>0</v>
      </c>
      <c r="F104" s="149">
        <v>0</v>
      </c>
      <c r="G104" s="194"/>
      <c r="H104" s="194"/>
      <c r="I104" s="194"/>
      <c r="J104" s="195"/>
      <c r="K104" s="120">
        <v>0</v>
      </c>
      <c r="L104" s="128">
        <v>0</v>
      </c>
      <c r="M104" s="125">
        <v>0</v>
      </c>
      <c r="N104" s="125">
        <v>0</v>
      </c>
      <c r="O104" s="189"/>
    </row>
    <row r="105" spans="1:15" ht="78.75" customHeight="1">
      <c r="A105" s="219"/>
      <c r="B105" s="198"/>
      <c r="C105" s="201"/>
      <c r="D105" s="107" t="s">
        <v>13</v>
      </c>
      <c r="E105" s="120">
        <f t="shared" si="28"/>
        <v>1194.7</v>
      </c>
      <c r="F105" s="161">
        <v>29.2</v>
      </c>
      <c r="G105" s="199"/>
      <c r="H105" s="199"/>
      <c r="I105" s="199"/>
      <c r="J105" s="200"/>
      <c r="K105" s="125">
        <f>350-234.5</f>
        <v>115.5</v>
      </c>
      <c r="L105" s="128">
        <v>350</v>
      </c>
      <c r="M105" s="125">
        <v>350</v>
      </c>
      <c r="N105" s="125">
        <v>350</v>
      </c>
      <c r="O105" s="189"/>
    </row>
    <row r="106" spans="1:15" ht="37.5" customHeight="1">
      <c r="A106" s="219"/>
      <c r="B106" s="198"/>
      <c r="C106" s="201"/>
      <c r="D106" s="107" t="s">
        <v>145</v>
      </c>
      <c r="E106" s="120">
        <f t="shared" si="28"/>
        <v>0</v>
      </c>
      <c r="F106" s="149">
        <v>0</v>
      </c>
      <c r="G106" s="194"/>
      <c r="H106" s="194"/>
      <c r="I106" s="194"/>
      <c r="J106" s="195"/>
      <c r="K106" s="120">
        <v>0</v>
      </c>
      <c r="L106" s="128">
        <v>0</v>
      </c>
      <c r="M106" s="125">
        <v>0</v>
      </c>
      <c r="N106" s="125">
        <v>0</v>
      </c>
      <c r="O106" s="190"/>
    </row>
    <row r="107" spans="1:15" s="110" customFormat="1" ht="23.25" customHeight="1">
      <c r="A107" s="204" t="s">
        <v>153</v>
      </c>
      <c r="B107" s="181" t="s">
        <v>149</v>
      </c>
      <c r="C107" s="182"/>
      <c r="D107" s="108" t="s">
        <v>143</v>
      </c>
      <c r="E107" s="121">
        <f>SUM(E108:E111)</f>
        <v>1785593.1350499999</v>
      </c>
      <c r="F107" s="178">
        <f>SUM(F108:J111)</f>
        <v>278542.02575999999</v>
      </c>
      <c r="G107" s="222"/>
      <c r="H107" s="222"/>
      <c r="I107" s="222"/>
      <c r="J107" s="223"/>
      <c r="K107" s="122">
        <f>SUM(K108:K111)</f>
        <v>358013.27115999995</v>
      </c>
      <c r="L107" s="129">
        <f t="shared" ref="L107:N107" si="31">SUM(L108:L111)</f>
        <v>397358.32485000003</v>
      </c>
      <c r="M107" s="129">
        <f t="shared" si="31"/>
        <v>375834.26936000003</v>
      </c>
      <c r="N107" s="129">
        <f t="shared" si="31"/>
        <v>375845.24392000004</v>
      </c>
      <c r="O107" s="224"/>
    </row>
    <row r="108" spans="1:15" s="110" customFormat="1" ht="63">
      <c r="A108" s="220"/>
      <c r="B108" s="183"/>
      <c r="C108" s="184"/>
      <c r="D108" s="108" t="s">
        <v>144</v>
      </c>
      <c r="E108" s="123">
        <f>SUM(F108:N108)</f>
        <v>0</v>
      </c>
      <c r="F108" s="178">
        <f>F13+F98</f>
        <v>0</v>
      </c>
      <c r="G108" s="179"/>
      <c r="H108" s="179"/>
      <c r="I108" s="179"/>
      <c r="J108" s="180"/>
      <c r="K108" s="123">
        <f t="shared" ref="K108:N111" si="32">K13+K98</f>
        <v>0</v>
      </c>
      <c r="L108" s="130">
        <f t="shared" si="32"/>
        <v>0</v>
      </c>
      <c r="M108" s="130">
        <f t="shared" si="32"/>
        <v>0</v>
      </c>
      <c r="N108" s="130">
        <f t="shared" si="32"/>
        <v>0</v>
      </c>
      <c r="O108" s="225"/>
    </row>
    <row r="109" spans="1:15" s="110" customFormat="1" ht="47.25">
      <c r="A109" s="220"/>
      <c r="B109" s="183"/>
      <c r="C109" s="184"/>
      <c r="D109" s="108" t="s">
        <v>138</v>
      </c>
      <c r="E109" s="123">
        <f t="shared" ref="E109:E111" si="33">SUM(F109:N109)</f>
        <v>0</v>
      </c>
      <c r="F109" s="178">
        <f>F14+F99</f>
        <v>0</v>
      </c>
      <c r="G109" s="179"/>
      <c r="H109" s="179"/>
      <c r="I109" s="179"/>
      <c r="J109" s="180"/>
      <c r="K109" s="123">
        <f t="shared" si="32"/>
        <v>0</v>
      </c>
      <c r="L109" s="130">
        <f t="shared" si="32"/>
        <v>0</v>
      </c>
      <c r="M109" s="130">
        <f t="shared" si="32"/>
        <v>0</v>
      </c>
      <c r="N109" s="130">
        <f t="shared" si="32"/>
        <v>0</v>
      </c>
      <c r="O109" s="225"/>
    </row>
    <row r="110" spans="1:15" s="110" customFormat="1" ht="51.75" customHeight="1">
      <c r="A110" s="220"/>
      <c r="B110" s="183"/>
      <c r="C110" s="184"/>
      <c r="D110" s="109" t="s">
        <v>13</v>
      </c>
      <c r="E110" s="123">
        <f t="shared" si="33"/>
        <v>1785593.1350499999</v>
      </c>
      <c r="F110" s="178">
        <f>F15+F100</f>
        <v>278542.02575999999</v>
      </c>
      <c r="G110" s="179"/>
      <c r="H110" s="179"/>
      <c r="I110" s="179"/>
      <c r="J110" s="180"/>
      <c r="K110" s="123">
        <f t="shared" si="32"/>
        <v>358013.27115999995</v>
      </c>
      <c r="L110" s="130">
        <f t="shared" si="32"/>
        <v>397358.32485000003</v>
      </c>
      <c r="M110" s="130">
        <f t="shared" si="32"/>
        <v>375834.26936000003</v>
      </c>
      <c r="N110" s="130">
        <f t="shared" si="32"/>
        <v>375845.24392000004</v>
      </c>
      <c r="O110" s="225"/>
    </row>
    <row r="111" spans="1:15" s="110" customFormat="1" ht="31.5">
      <c r="A111" s="221"/>
      <c r="B111" s="185"/>
      <c r="C111" s="186"/>
      <c r="D111" s="108" t="s">
        <v>145</v>
      </c>
      <c r="E111" s="123">
        <f t="shared" si="33"/>
        <v>0</v>
      </c>
      <c r="F111" s="178">
        <f>F16+F101</f>
        <v>0</v>
      </c>
      <c r="G111" s="179"/>
      <c r="H111" s="179"/>
      <c r="I111" s="179"/>
      <c r="J111" s="180"/>
      <c r="K111" s="123">
        <f t="shared" si="32"/>
        <v>0</v>
      </c>
      <c r="L111" s="130">
        <f t="shared" si="32"/>
        <v>0</v>
      </c>
      <c r="M111" s="130">
        <f t="shared" si="32"/>
        <v>0</v>
      </c>
      <c r="N111" s="130">
        <f t="shared" si="32"/>
        <v>0</v>
      </c>
      <c r="O111" s="226"/>
    </row>
    <row r="112" spans="1:15" ht="23.25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16" t="s">
        <v>194</v>
      </c>
    </row>
    <row r="113" spans="1:15" ht="15.75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</row>
    <row r="114" spans="1:15" ht="23.25">
      <c r="A114" s="100"/>
      <c r="B114" s="100"/>
      <c r="C114" s="100"/>
      <c r="D114" s="100"/>
      <c r="E114" s="100"/>
      <c r="F114" s="156" t="s">
        <v>184</v>
      </c>
      <c r="G114" s="156"/>
      <c r="H114" s="100"/>
      <c r="I114" s="100"/>
      <c r="J114" s="100"/>
      <c r="K114" s="100"/>
      <c r="L114" s="100"/>
      <c r="M114" s="100"/>
      <c r="N114" s="100"/>
      <c r="O114" s="116"/>
    </row>
    <row r="115" spans="1:15" ht="15.7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</row>
    <row r="116" spans="1:15" ht="15.75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</row>
    <row r="117" spans="1:15" ht="15.75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</row>
    <row r="118" spans="1:15" ht="15.75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</row>
    <row r="119" spans="1:15" ht="15.75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</row>
    <row r="120" spans="1:15" ht="15.75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</row>
    <row r="121" spans="1:15" ht="15.75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</row>
    <row r="122" spans="1:15" ht="15.75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</row>
    <row r="123" spans="1:15" ht="15.75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</row>
    <row r="124" spans="1:15" ht="15.75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</row>
    <row r="125" spans="1:15" ht="15.75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</row>
    <row r="126" spans="1:15" ht="15.75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</row>
    <row r="127" spans="1:15" ht="15.75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</row>
    <row r="128" spans="1:15" ht="15.75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</row>
    <row r="129" spans="1:15" ht="15.75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</row>
    <row r="130" spans="1:15" ht="15.75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</row>
    <row r="131" spans="1:15" ht="15.75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</row>
    <row r="132" spans="1:15" ht="15.75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</row>
    <row r="133" spans="1:15" ht="15.75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</row>
    <row r="134" spans="1:15" ht="15.75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</row>
    <row r="135" spans="1:15" ht="15.75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</row>
    <row r="136" spans="1:15" ht="15.75">
      <c r="A136" s="158" t="s">
        <v>150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</row>
    <row r="137" spans="1:15" ht="15.75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</row>
  </sheetData>
  <mergeCells count="219">
    <mergeCell ref="A102:A106"/>
    <mergeCell ref="B102:B106"/>
    <mergeCell ref="C102:C106"/>
    <mergeCell ref="F102:J102"/>
    <mergeCell ref="O102:O106"/>
    <mergeCell ref="F103:J103"/>
    <mergeCell ref="F104:J104"/>
    <mergeCell ref="F105:J105"/>
    <mergeCell ref="F106:J106"/>
    <mergeCell ref="A97:A101"/>
    <mergeCell ref="B97:B101"/>
    <mergeCell ref="C97:C101"/>
    <mergeCell ref="F97:J97"/>
    <mergeCell ref="O97:O101"/>
    <mergeCell ref="F98:J98"/>
    <mergeCell ref="F99:J99"/>
    <mergeCell ref="F100:J100"/>
    <mergeCell ref="F101:J101"/>
    <mergeCell ref="A92:A96"/>
    <mergeCell ref="B92:B96"/>
    <mergeCell ref="C92:C96"/>
    <mergeCell ref="F92:J92"/>
    <mergeCell ref="O92:O96"/>
    <mergeCell ref="F93:J93"/>
    <mergeCell ref="F94:J94"/>
    <mergeCell ref="F95:J95"/>
    <mergeCell ref="F96:J96"/>
    <mergeCell ref="A87:A91"/>
    <mergeCell ref="B87:B91"/>
    <mergeCell ref="C87:C91"/>
    <mergeCell ref="F87:J87"/>
    <mergeCell ref="O87:O91"/>
    <mergeCell ref="F88:J88"/>
    <mergeCell ref="F89:J89"/>
    <mergeCell ref="F90:J90"/>
    <mergeCell ref="F91:J91"/>
    <mergeCell ref="A82:A86"/>
    <mergeCell ref="B82:B86"/>
    <mergeCell ref="C82:C86"/>
    <mergeCell ref="F82:J82"/>
    <mergeCell ref="O82:O86"/>
    <mergeCell ref="F83:J83"/>
    <mergeCell ref="F84:J84"/>
    <mergeCell ref="F85:J85"/>
    <mergeCell ref="F86:J86"/>
    <mergeCell ref="A77:A81"/>
    <mergeCell ref="B77:B81"/>
    <mergeCell ref="C77:C81"/>
    <mergeCell ref="F77:J77"/>
    <mergeCell ref="O77:O81"/>
    <mergeCell ref="F78:J78"/>
    <mergeCell ref="F79:J79"/>
    <mergeCell ref="F80:J80"/>
    <mergeCell ref="F81:J81"/>
    <mergeCell ref="A72:A76"/>
    <mergeCell ref="B72:B76"/>
    <mergeCell ref="C72:C76"/>
    <mergeCell ref="F72:J72"/>
    <mergeCell ref="O72:O76"/>
    <mergeCell ref="F73:J73"/>
    <mergeCell ref="F74:J74"/>
    <mergeCell ref="F75:J75"/>
    <mergeCell ref="F76:J76"/>
    <mergeCell ref="A67:A71"/>
    <mergeCell ref="B67:B71"/>
    <mergeCell ref="C67:C71"/>
    <mergeCell ref="F67:J67"/>
    <mergeCell ref="O67:O71"/>
    <mergeCell ref="F68:J68"/>
    <mergeCell ref="F69:J69"/>
    <mergeCell ref="F70:J70"/>
    <mergeCell ref="F71:J71"/>
    <mergeCell ref="A62:A66"/>
    <mergeCell ref="B62:B66"/>
    <mergeCell ref="C62:C66"/>
    <mergeCell ref="F62:J62"/>
    <mergeCell ref="O62:O66"/>
    <mergeCell ref="F63:J63"/>
    <mergeCell ref="F64:J64"/>
    <mergeCell ref="F65:J65"/>
    <mergeCell ref="F66:J66"/>
    <mergeCell ref="A57:A61"/>
    <mergeCell ref="B57:B61"/>
    <mergeCell ref="C57:C61"/>
    <mergeCell ref="F57:J57"/>
    <mergeCell ref="O57:O61"/>
    <mergeCell ref="F58:J58"/>
    <mergeCell ref="F59:J59"/>
    <mergeCell ref="F60:J60"/>
    <mergeCell ref="F61:J61"/>
    <mergeCell ref="A52:A56"/>
    <mergeCell ref="B52:B56"/>
    <mergeCell ref="C52:C56"/>
    <mergeCell ref="F52:J52"/>
    <mergeCell ref="O52:O56"/>
    <mergeCell ref="F53:J53"/>
    <mergeCell ref="F54:J54"/>
    <mergeCell ref="F55:J55"/>
    <mergeCell ref="F56:J56"/>
    <mergeCell ref="A47:A51"/>
    <mergeCell ref="B47:B51"/>
    <mergeCell ref="C47:C51"/>
    <mergeCell ref="F47:J47"/>
    <mergeCell ref="O47:O51"/>
    <mergeCell ref="F48:J48"/>
    <mergeCell ref="F49:J49"/>
    <mergeCell ref="F50:J50"/>
    <mergeCell ref="F51:J51"/>
    <mergeCell ref="A42:A46"/>
    <mergeCell ref="B42:B46"/>
    <mergeCell ref="C42:C46"/>
    <mergeCell ref="F42:J42"/>
    <mergeCell ref="O42:O46"/>
    <mergeCell ref="F43:J43"/>
    <mergeCell ref="F44:J44"/>
    <mergeCell ref="F45:J45"/>
    <mergeCell ref="F46:J46"/>
    <mergeCell ref="A37:A41"/>
    <mergeCell ref="B37:B41"/>
    <mergeCell ref="C37:C41"/>
    <mergeCell ref="F37:J37"/>
    <mergeCell ref="O37:O41"/>
    <mergeCell ref="F38:J38"/>
    <mergeCell ref="F39:J39"/>
    <mergeCell ref="F40:J40"/>
    <mergeCell ref="F41:J41"/>
    <mergeCell ref="A32:A36"/>
    <mergeCell ref="B32:B36"/>
    <mergeCell ref="C32:C36"/>
    <mergeCell ref="F32:J32"/>
    <mergeCell ref="O32:O36"/>
    <mergeCell ref="F33:J33"/>
    <mergeCell ref="F34:J34"/>
    <mergeCell ref="F35:J35"/>
    <mergeCell ref="F36:J36"/>
    <mergeCell ref="F18:J18"/>
    <mergeCell ref="F19:J19"/>
    <mergeCell ref="F20:J20"/>
    <mergeCell ref="F21:J21"/>
    <mergeCell ref="A27:A31"/>
    <mergeCell ref="B27:B31"/>
    <mergeCell ref="C27:C31"/>
    <mergeCell ref="F27:J27"/>
    <mergeCell ref="O27:O31"/>
    <mergeCell ref="F28:J28"/>
    <mergeCell ref="F29:J29"/>
    <mergeCell ref="F30:J30"/>
    <mergeCell ref="F31:J31"/>
    <mergeCell ref="A137:O137"/>
    <mergeCell ref="A131:O131"/>
    <mergeCell ref="A132:O132"/>
    <mergeCell ref="A133:O133"/>
    <mergeCell ref="A134:O134"/>
    <mergeCell ref="A135:O135"/>
    <mergeCell ref="A136:O136"/>
    <mergeCell ref="A125:O125"/>
    <mergeCell ref="A126:O126"/>
    <mergeCell ref="A127:O127"/>
    <mergeCell ref="A128:O128"/>
    <mergeCell ref="A129:O129"/>
    <mergeCell ref="A130:O130"/>
    <mergeCell ref="A120:O120"/>
    <mergeCell ref="A121:O121"/>
    <mergeCell ref="A122:O122"/>
    <mergeCell ref="A123:O123"/>
    <mergeCell ref="A124:O124"/>
    <mergeCell ref="A113:O113"/>
    <mergeCell ref="A115:O115"/>
    <mergeCell ref="A116:O116"/>
    <mergeCell ref="A117:O117"/>
    <mergeCell ref="A118:O118"/>
    <mergeCell ref="A107:A111"/>
    <mergeCell ref="B107:C111"/>
    <mergeCell ref="F107:J107"/>
    <mergeCell ref="A119:O119"/>
    <mergeCell ref="O107:O111"/>
    <mergeCell ref="F108:J108"/>
    <mergeCell ref="F109:J109"/>
    <mergeCell ref="F110:J110"/>
    <mergeCell ref="F111:J111"/>
    <mergeCell ref="F114:G114"/>
    <mergeCell ref="N2:P2"/>
    <mergeCell ref="A22:A26"/>
    <mergeCell ref="B22:B26"/>
    <mergeCell ref="C22:C26"/>
    <mergeCell ref="F22:J22"/>
    <mergeCell ref="F25:J25"/>
    <mergeCell ref="F26:J26"/>
    <mergeCell ref="O22:O26"/>
    <mergeCell ref="F23:J23"/>
    <mergeCell ref="F24:J24"/>
    <mergeCell ref="A12:A16"/>
    <mergeCell ref="B12:B16"/>
    <mergeCell ref="C12:C16"/>
    <mergeCell ref="F12:J12"/>
    <mergeCell ref="O12:O16"/>
    <mergeCell ref="F13:J13"/>
    <mergeCell ref="F14:J14"/>
    <mergeCell ref="F15:J15"/>
    <mergeCell ref="F16:J16"/>
    <mergeCell ref="A17:A21"/>
    <mergeCell ref="B17:B21"/>
    <mergeCell ref="C17:C21"/>
    <mergeCell ref="F17:J17"/>
    <mergeCell ref="O17:O21"/>
    <mergeCell ref="F11:J11"/>
    <mergeCell ref="A9:A10"/>
    <mergeCell ref="B9:B10"/>
    <mergeCell ref="C9:C10"/>
    <mergeCell ref="D9:D10"/>
    <mergeCell ref="E9:E10"/>
    <mergeCell ref="F9:N9"/>
    <mergeCell ref="A3:O3"/>
    <mergeCell ref="A5:O5"/>
    <mergeCell ref="A6:O6"/>
    <mergeCell ref="A7:O7"/>
    <mergeCell ref="A8:O8"/>
    <mergeCell ref="O9:O10"/>
    <mergeCell ref="F10:J10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5" firstPageNumber="33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9" sqref="D19"/>
    </sheetView>
  </sheetViews>
  <sheetFormatPr defaultColWidth="9" defaultRowHeight="15"/>
  <cols>
    <col min="1" max="1" width="29.28515625" customWidth="1"/>
    <col min="3" max="3" width="15.85546875" customWidth="1"/>
    <col min="4" max="4" width="15.42578125" customWidth="1"/>
    <col min="5" max="5" width="16" customWidth="1"/>
    <col min="6" max="6" width="15" customWidth="1"/>
    <col min="7" max="7" width="16" customWidth="1"/>
  </cols>
  <sheetData>
    <row r="1" spans="1:7" ht="15" customHeight="1">
      <c r="A1" s="230" t="s">
        <v>118</v>
      </c>
      <c r="B1" s="230"/>
      <c r="C1" s="230"/>
      <c r="D1" s="230"/>
      <c r="E1" s="230"/>
      <c r="F1" s="230"/>
      <c r="G1" s="230"/>
    </row>
    <row r="2" spans="1:7">
      <c r="A2" s="230"/>
      <c r="B2" s="230"/>
      <c r="C2" s="230"/>
      <c r="D2" s="230"/>
      <c r="E2" s="230"/>
      <c r="F2" s="230"/>
      <c r="G2" s="230"/>
    </row>
    <row r="3" spans="1:7" ht="15.75">
      <c r="A3" s="89"/>
      <c r="B3" s="89"/>
      <c r="C3" s="89"/>
      <c r="D3" s="89"/>
      <c r="E3" s="89"/>
      <c r="F3" s="89"/>
      <c r="G3" s="89"/>
    </row>
    <row r="4" spans="1:7" ht="15.75">
      <c r="A4" s="89"/>
      <c r="B4" s="89"/>
      <c r="C4" s="89"/>
      <c r="D4" s="89"/>
      <c r="E4" s="89"/>
      <c r="F4" s="89"/>
      <c r="G4" s="89"/>
    </row>
    <row r="5" spans="1:7" ht="15.75">
      <c r="A5" s="89"/>
      <c r="B5" s="89"/>
      <c r="C5" s="89"/>
      <c r="D5" s="89"/>
      <c r="E5" s="89"/>
      <c r="F5" s="89"/>
      <c r="G5" s="89"/>
    </row>
    <row r="6" spans="1:7" ht="15.75">
      <c r="A6" s="4"/>
      <c r="B6" s="4"/>
      <c r="C6" s="4"/>
      <c r="D6" s="4"/>
      <c r="E6" s="4"/>
      <c r="F6" s="4"/>
      <c r="G6" s="4"/>
    </row>
    <row r="7" spans="1:7" ht="31.5">
      <c r="A7" s="5" t="s">
        <v>16</v>
      </c>
      <c r="B7" s="152" t="s">
        <v>119</v>
      </c>
      <c r="C7" s="152"/>
      <c r="D7" s="152"/>
      <c r="E7" s="152"/>
      <c r="F7" s="152"/>
      <c r="G7" s="152"/>
    </row>
    <row r="8" spans="1:7" ht="15.75">
      <c r="A8" s="143" t="s">
        <v>17</v>
      </c>
      <c r="B8" s="152" t="s">
        <v>5</v>
      </c>
      <c r="C8" s="152"/>
      <c r="D8" s="152"/>
      <c r="E8" s="152"/>
      <c r="F8" s="152"/>
      <c r="G8" s="152"/>
    </row>
    <row r="9" spans="1:7">
      <c r="A9" s="143"/>
      <c r="B9" s="6" t="s">
        <v>6</v>
      </c>
      <c r="C9" s="6" t="s">
        <v>18</v>
      </c>
      <c r="D9" s="6" t="s">
        <v>7</v>
      </c>
      <c r="E9" s="6" t="s">
        <v>8</v>
      </c>
      <c r="F9" s="6" t="s">
        <v>19</v>
      </c>
      <c r="G9" s="6" t="s">
        <v>10</v>
      </c>
    </row>
    <row r="10" spans="1:7" ht="31.5">
      <c r="A10" s="5" t="s">
        <v>11</v>
      </c>
      <c r="B10" s="16">
        <f>C10+D10+E10+F10+G10</f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ht="31.5">
      <c r="A11" s="5" t="s">
        <v>12</v>
      </c>
      <c r="B11" s="16">
        <f>C11+D11+E11+F11+G11</f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ht="47.25">
      <c r="A12" s="5" t="s">
        <v>13</v>
      </c>
      <c r="B12" s="16">
        <f>C12+D12+E12+F12+G12</f>
        <v>0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15.75">
      <c r="A13" s="5" t="s">
        <v>14</v>
      </c>
      <c r="B13" s="16">
        <f>C13+D13+E13+F13+G13</f>
        <v>0</v>
      </c>
      <c r="C13" s="17">
        <v>0</v>
      </c>
      <c r="D13" s="17">
        <v>0</v>
      </c>
      <c r="E13" s="17">
        <f>0</f>
        <v>0</v>
      </c>
      <c r="F13" s="17">
        <v>0</v>
      </c>
      <c r="G13" s="17">
        <v>0</v>
      </c>
    </row>
    <row r="14" spans="1:7" ht="31.5">
      <c r="A14" s="19" t="s">
        <v>15</v>
      </c>
      <c r="B14" s="16">
        <f>C14+D14+E14+F14+G14</f>
        <v>0</v>
      </c>
      <c r="C14" s="16">
        <f>C10+C11+C12+C13</f>
        <v>0</v>
      </c>
      <c r="D14" s="20">
        <f>D10+D11+D12+D13</f>
        <v>0</v>
      </c>
      <c r="E14" s="16">
        <f>E10+E11+E12+E13</f>
        <v>0</v>
      </c>
      <c r="F14" s="16">
        <f>F10+F11+F12+F13</f>
        <v>0</v>
      </c>
      <c r="G14" s="16">
        <f>G10+G11+G12+G13</f>
        <v>0</v>
      </c>
    </row>
    <row r="15" spans="1:7">
      <c r="G15" s="21"/>
    </row>
  </sheetData>
  <mergeCells count="4">
    <mergeCell ref="A1:G2"/>
    <mergeCell ref="B7:G7"/>
    <mergeCell ref="A8:A9"/>
    <mergeCell ref="B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P6" sqref="P6"/>
    </sheetView>
  </sheetViews>
  <sheetFormatPr defaultColWidth="11.7109375" defaultRowHeight="15"/>
  <cols>
    <col min="1" max="1" width="14.7109375" style="88" customWidth="1"/>
    <col min="2" max="2" width="29.85546875" customWidth="1"/>
    <col min="3" max="3" width="14.85546875" customWidth="1"/>
    <col min="4" max="4" width="18.140625" customWidth="1"/>
    <col min="5" max="5" width="18.28515625" customWidth="1"/>
    <col min="6" max="6" width="13.140625" customWidth="1"/>
    <col min="12" max="12" width="15.7109375" customWidth="1"/>
    <col min="13" max="13" width="14.85546875" customWidth="1"/>
  </cols>
  <sheetData>
    <row r="1" spans="1:13" ht="15.75">
      <c r="A1" s="80"/>
      <c r="B1" s="241" t="s">
        <v>107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80"/>
    </row>
    <row r="2" spans="1:13" ht="15.75">
      <c r="A2" s="80"/>
      <c r="B2" s="242" t="s">
        <v>108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80"/>
    </row>
    <row r="3" spans="1:13">
      <c r="A3" s="232" t="s">
        <v>106</v>
      </c>
      <c r="B3" s="232" t="s">
        <v>20</v>
      </c>
      <c r="C3" s="232" t="s">
        <v>21</v>
      </c>
      <c r="D3" s="232" t="s">
        <v>22</v>
      </c>
      <c r="E3" s="232" t="s">
        <v>23</v>
      </c>
      <c r="F3" s="232" t="s">
        <v>109</v>
      </c>
      <c r="G3" s="232" t="s">
        <v>24</v>
      </c>
      <c r="H3" s="232"/>
      <c r="I3" s="232"/>
      <c r="J3" s="232"/>
      <c r="K3" s="232"/>
      <c r="L3" s="232" t="s">
        <v>25</v>
      </c>
      <c r="M3" s="232" t="s">
        <v>26</v>
      </c>
    </row>
    <row r="4" spans="1:13">
      <c r="A4" s="232"/>
      <c r="B4" s="232"/>
      <c r="C4" s="232"/>
      <c r="D4" s="232"/>
      <c r="E4" s="232"/>
      <c r="F4" s="232"/>
      <c r="G4" s="7" t="s">
        <v>27</v>
      </c>
      <c r="H4" s="7" t="s">
        <v>28</v>
      </c>
      <c r="I4" s="8" t="s">
        <v>29</v>
      </c>
      <c r="J4" s="7" t="s">
        <v>9</v>
      </c>
      <c r="K4" s="9" t="s">
        <v>30</v>
      </c>
      <c r="L4" s="232"/>
      <c r="M4" s="232"/>
    </row>
    <row r="5" spans="1:13" ht="15" customHeight="1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1">
        <v>6</v>
      </c>
      <c r="G5" s="81">
        <v>7</v>
      </c>
      <c r="H5" s="81">
        <v>8</v>
      </c>
      <c r="I5" s="81">
        <v>9</v>
      </c>
      <c r="J5" s="81">
        <v>10</v>
      </c>
      <c r="K5" s="81">
        <v>11</v>
      </c>
      <c r="L5" s="81">
        <v>12</v>
      </c>
      <c r="M5" s="81">
        <v>13</v>
      </c>
    </row>
    <row r="6" spans="1:13" s="86" customFormat="1" ht="89.25">
      <c r="A6" s="79"/>
      <c r="B6" s="78" t="s">
        <v>110</v>
      </c>
      <c r="C6" s="82" t="s">
        <v>32</v>
      </c>
      <c r="D6" s="83"/>
      <c r="E6" s="83"/>
      <c r="F6" s="84"/>
      <c r="G6" s="84"/>
      <c r="H6" s="84"/>
      <c r="I6" s="84"/>
      <c r="J6" s="84"/>
      <c r="K6" s="84"/>
      <c r="L6" s="85" t="s">
        <v>111</v>
      </c>
      <c r="M6" s="85"/>
    </row>
    <row r="7" spans="1:13">
      <c r="A7" s="238" t="s">
        <v>31</v>
      </c>
      <c r="B7" s="196" t="s">
        <v>112</v>
      </c>
      <c r="C7" s="232" t="s">
        <v>32</v>
      </c>
      <c r="D7" s="10" t="s">
        <v>33</v>
      </c>
      <c r="E7" s="10"/>
      <c r="F7" s="87">
        <f t="shared" ref="F7:F26" si="0">G7+H7+I7+J7+K7</f>
        <v>0</v>
      </c>
      <c r="G7" s="87">
        <f>G8+G9+G10+G11</f>
        <v>0</v>
      </c>
      <c r="H7" s="87">
        <f>H8+H9+H10+H11</f>
        <v>0</v>
      </c>
      <c r="I7" s="87">
        <f>I8+I9+I10+I11</f>
        <v>0</v>
      </c>
      <c r="J7" s="87">
        <f>J8+J9+J10+J11</f>
        <v>0</v>
      </c>
      <c r="K7" s="87">
        <f>K8+K9+K10+K11</f>
        <v>0</v>
      </c>
      <c r="L7" s="239"/>
      <c r="M7" s="240" t="s">
        <v>113</v>
      </c>
    </row>
    <row r="8" spans="1:13" ht="38.25">
      <c r="A8" s="238"/>
      <c r="B8" s="196"/>
      <c r="C8" s="196"/>
      <c r="D8" s="14" t="s">
        <v>11</v>
      </c>
      <c r="E8" s="14"/>
      <c r="F8" s="87">
        <f t="shared" si="0"/>
        <v>0</v>
      </c>
      <c r="G8" s="87">
        <f t="shared" ref="G8:K11" si="1">G13+G18</f>
        <v>0</v>
      </c>
      <c r="H8" s="87">
        <f t="shared" si="1"/>
        <v>0</v>
      </c>
      <c r="I8" s="87">
        <f t="shared" si="1"/>
        <v>0</v>
      </c>
      <c r="J8" s="87">
        <f t="shared" si="1"/>
        <v>0</v>
      </c>
      <c r="K8" s="87">
        <f t="shared" si="1"/>
        <v>0</v>
      </c>
      <c r="L8" s="239"/>
      <c r="M8" s="239"/>
    </row>
    <row r="9" spans="1:13" ht="25.5">
      <c r="A9" s="238"/>
      <c r="B9" s="196"/>
      <c r="C9" s="196"/>
      <c r="D9" s="14" t="s">
        <v>114</v>
      </c>
      <c r="E9" s="14"/>
      <c r="F9" s="87">
        <f t="shared" si="0"/>
        <v>0</v>
      </c>
      <c r="G9" s="87">
        <f t="shared" si="1"/>
        <v>0</v>
      </c>
      <c r="H9" s="87">
        <f t="shared" si="1"/>
        <v>0</v>
      </c>
      <c r="I9" s="87">
        <f t="shared" si="1"/>
        <v>0</v>
      </c>
      <c r="J9" s="87">
        <f t="shared" si="1"/>
        <v>0</v>
      </c>
      <c r="K9" s="87">
        <f t="shared" si="1"/>
        <v>0</v>
      </c>
      <c r="L9" s="239"/>
      <c r="M9" s="239"/>
    </row>
    <row r="10" spans="1:13" ht="38.25">
      <c r="A10" s="238"/>
      <c r="B10" s="196"/>
      <c r="C10" s="196"/>
      <c r="D10" s="14" t="s">
        <v>13</v>
      </c>
      <c r="E10" s="14"/>
      <c r="F10" s="87">
        <f t="shared" si="0"/>
        <v>0</v>
      </c>
      <c r="G10" s="87">
        <f t="shared" si="1"/>
        <v>0</v>
      </c>
      <c r="H10" s="87">
        <f t="shared" si="1"/>
        <v>0</v>
      </c>
      <c r="I10" s="87">
        <f t="shared" si="1"/>
        <v>0</v>
      </c>
      <c r="J10" s="87">
        <f t="shared" si="1"/>
        <v>0</v>
      </c>
      <c r="K10" s="87">
        <f t="shared" si="1"/>
        <v>0</v>
      </c>
      <c r="L10" s="239"/>
      <c r="M10" s="239"/>
    </row>
    <row r="11" spans="1:13" ht="25.5">
      <c r="A11" s="238"/>
      <c r="B11" s="196"/>
      <c r="C11" s="196"/>
      <c r="D11" s="14" t="s">
        <v>14</v>
      </c>
      <c r="E11" s="14"/>
      <c r="F11" s="87">
        <f t="shared" si="0"/>
        <v>0</v>
      </c>
      <c r="G11" s="87">
        <f t="shared" si="1"/>
        <v>0</v>
      </c>
      <c r="H11" s="87">
        <f t="shared" si="1"/>
        <v>0</v>
      </c>
      <c r="I11" s="87">
        <f t="shared" si="1"/>
        <v>0</v>
      </c>
      <c r="J11" s="87">
        <f t="shared" si="1"/>
        <v>0</v>
      </c>
      <c r="K11" s="87">
        <f t="shared" si="1"/>
        <v>0</v>
      </c>
      <c r="L11" s="239"/>
      <c r="M11" s="239"/>
    </row>
    <row r="12" spans="1:13">
      <c r="A12" s="235" t="s">
        <v>40</v>
      </c>
      <c r="B12" s="237" t="s">
        <v>115</v>
      </c>
      <c r="C12" s="177" t="s">
        <v>32</v>
      </c>
      <c r="D12" s="22" t="s">
        <v>33</v>
      </c>
      <c r="E12" s="22"/>
      <c r="F12" s="11">
        <f t="shared" si="0"/>
        <v>0</v>
      </c>
      <c r="G12" s="11">
        <f>G13+G14+G15+G16</f>
        <v>0</v>
      </c>
      <c r="H12" s="11">
        <f>H13+H14+H15+H16</f>
        <v>0</v>
      </c>
      <c r="I12" s="11">
        <f>I13+I14+I15+I16</f>
        <v>0</v>
      </c>
      <c r="J12" s="11">
        <f>J13+J14+J15+J16</f>
        <v>0</v>
      </c>
      <c r="K12" s="11">
        <f>K13+K14+K15+K16</f>
        <v>0</v>
      </c>
      <c r="L12" s="236" t="s">
        <v>111</v>
      </c>
      <c r="M12" s="236"/>
    </row>
    <row r="13" spans="1:13" ht="38.25">
      <c r="A13" s="236"/>
      <c r="B13" s="237"/>
      <c r="C13" s="177"/>
      <c r="D13" s="77" t="s">
        <v>11</v>
      </c>
      <c r="E13" s="77"/>
      <c r="F13" s="13">
        <f t="shared" si="0"/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236"/>
      <c r="M13" s="236"/>
    </row>
    <row r="14" spans="1:13" ht="25.5">
      <c r="A14" s="236"/>
      <c r="B14" s="237"/>
      <c r="C14" s="177"/>
      <c r="D14" s="77" t="s">
        <v>12</v>
      </c>
      <c r="E14" s="77"/>
      <c r="F14" s="13">
        <f t="shared" si="0"/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236"/>
      <c r="M14" s="236"/>
    </row>
    <row r="15" spans="1:13" ht="38.25">
      <c r="A15" s="236"/>
      <c r="B15" s="237"/>
      <c r="C15" s="177"/>
      <c r="D15" s="77" t="s">
        <v>13</v>
      </c>
      <c r="E15" s="77"/>
      <c r="F15" s="13">
        <f t="shared" si="0"/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236"/>
      <c r="M15" s="236"/>
    </row>
    <row r="16" spans="1:13" ht="25.5">
      <c r="A16" s="236"/>
      <c r="B16" s="237"/>
      <c r="C16" s="177"/>
      <c r="D16" s="77" t="s">
        <v>14</v>
      </c>
      <c r="E16" s="77"/>
      <c r="F16" s="13">
        <f t="shared" si="0"/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236"/>
      <c r="M16" s="236"/>
    </row>
    <row r="17" spans="1:13">
      <c r="A17" s="236" t="s">
        <v>41</v>
      </c>
      <c r="B17" s="237" t="s">
        <v>116</v>
      </c>
      <c r="C17" s="177"/>
      <c r="D17" s="22" t="s">
        <v>33</v>
      </c>
      <c r="E17" s="22"/>
      <c r="F17" s="11">
        <f t="shared" si="0"/>
        <v>0</v>
      </c>
      <c r="G17" s="11">
        <f>G18+G19+G20+G21</f>
        <v>0</v>
      </c>
      <c r="H17" s="11">
        <f>H18+H19+H20+H21</f>
        <v>0</v>
      </c>
      <c r="I17" s="11">
        <f>I18+I19+I20+I21</f>
        <v>0</v>
      </c>
      <c r="J17" s="11">
        <f>J18+J19+J20+J21</f>
        <v>0</v>
      </c>
      <c r="K17" s="11">
        <f>K18+K19+K20+K21</f>
        <v>0</v>
      </c>
      <c r="L17" s="236" t="s">
        <v>111</v>
      </c>
      <c r="M17" s="236"/>
    </row>
    <row r="18" spans="1:13" ht="38.25">
      <c r="A18" s="236"/>
      <c r="B18" s="237"/>
      <c r="C18" s="177"/>
      <c r="D18" s="77" t="s">
        <v>11</v>
      </c>
      <c r="E18" s="77"/>
      <c r="F18" s="13">
        <f t="shared" si="0"/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236"/>
      <c r="M18" s="236"/>
    </row>
    <row r="19" spans="1:13" ht="25.5">
      <c r="A19" s="236"/>
      <c r="B19" s="237"/>
      <c r="C19" s="177"/>
      <c r="D19" s="77" t="s">
        <v>12</v>
      </c>
      <c r="E19" s="77"/>
      <c r="F19" s="13">
        <f t="shared" si="0"/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236"/>
      <c r="M19" s="236"/>
    </row>
    <row r="20" spans="1:13" ht="38.25">
      <c r="A20" s="236"/>
      <c r="B20" s="237"/>
      <c r="C20" s="177"/>
      <c r="D20" s="77" t="s">
        <v>13</v>
      </c>
      <c r="E20" s="77"/>
      <c r="F20" s="13">
        <f t="shared" si="0"/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236"/>
      <c r="M20" s="236"/>
    </row>
    <row r="21" spans="1:13" ht="25.5">
      <c r="A21" s="236"/>
      <c r="B21" s="237"/>
      <c r="C21" s="177"/>
      <c r="D21" s="77" t="s">
        <v>14</v>
      </c>
      <c r="E21" s="77"/>
      <c r="F21" s="13">
        <f t="shared" si="0"/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236"/>
      <c r="M21" s="236"/>
    </row>
    <row r="22" spans="1:13">
      <c r="A22" s="231"/>
      <c r="B22" s="232" t="s">
        <v>117</v>
      </c>
      <c r="C22" s="233"/>
      <c r="D22" s="22" t="s">
        <v>33</v>
      </c>
      <c r="E22" s="22"/>
      <c r="F22" s="76">
        <f t="shared" si="0"/>
        <v>0</v>
      </c>
      <c r="G22" s="76">
        <f>G23+G24+G25+G26</f>
        <v>0</v>
      </c>
      <c r="H22" s="76">
        <f>H23+H24+H25+H26</f>
        <v>0</v>
      </c>
      <c r="I22" s="76">
        <f>I23+I24+I25+I26</f>
        <v>0</v>
      </c>
      <c r="J22" s="76">
        <f>J23+J24+J25+J26</f>
        <v>0</v>
      </c>
      <c r="K22" s="76">
        <f>K23+K24+K25+K26</f>
        <v>0</v>
      </c>
      <c r="L22" s="234"/>
      <c r="M22" s="234"/>
    </row>
    <row r="23" spans="1:13" ht="38.25">
      <c r="A23" s="231"/>
      <c r="B23" s="232"/>
      <c r="C23" s="233"/>
      <c r="D23" s="22" t="s">
        <v>11</v>
      </c>
      <c r="E23" s="22"/>
      <c r="F23" s="11">
        <f t="shared" si="0"/>
        <v>0</v>
      </c>
      <c r="G23" s="11">
        <f t="shared" ref="G23:K26" si="2">G8</f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>
        <f t="shared" si="2"/>
        <v>0</v>
      </c>
      <c r="L23" s="234"/>
      <c r="M23" s="234"/>
    </row>
    <row r="24" spans="1:13" ht="25.5">
      <c r="A24" s="231"/>
      <c r="B24" s="232"/>
      <c r="C24" s="233"/>
      <c r="D24" s="22" t="s">
        <v>12</v>
      </c>
      <c r="E24" s="22"/>
      <c r="F24" s="11">
        <f t="shared" si="0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234"/>
      <c r="M24" s="234"/>
    </row>
    <row r="25" spans="1:13" ht="38.25">
      <c r="A25" s="231"/>
      <c r="B25" s="232"/>
      <c r="C25" s="233"/>
      <c r="D25" s="15" t="s">
        <v>13</v>
      </c>
      <c r="E25" s="15"/>
      <c r="F25" s="11">
        <f t="shared" si="0"/>
        <v>0</v>
      </c>
      <c r="G25" s="11">
        <f t="shared" si="2"/>
        <v>0</v>
      </c>
      <c r="H25" s="11">
        <f t="shared" si="2"/>
        <v>0</v>
      </c>
      <c r="I25" s="11">
        <f t="shared" si="2"/>
        <v>0</v>
      </c>
      <c r="J25" s="11">
        <f t="shared" si="2"/>
        <v>0</v>
      </c>
      <c r="K25" s="11">
        <f t="shared" si="2"/>
        <v>0</v>
      </c>
      <c r="L25" s="234"/>
      <c r="M25" s="234"/>
    </row>
    <row r="26" spans="1:13" ht="25.5">
      <c r="A26" s="231"/>
      <c r="B26" s="232"/>
      <c r="C26" s="233"/>
      <c r="D26" s="22" t="s">
        <v>14</v>
      </c>
      <c r="E26" s="22"/>
      <c r="F26" s="11">
        <f t="shared" si="0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234"/>
      <c r="M26" s="234"/>
    </row>
  </sheetData>
  <mergeCells count="31">
    <mergeCell ref="B1:L1"/>
    <mergeCell ref="B2:L2"/>
    <mergeCell ref="A3:A4"/>
    <mergeCell ref="B3:B4"/>
    <mergeCell ref="C3:C4"/>
    <mergeCell ref="D3:D4"/>
    <mergeCell ref="E3:E4"/>
    <mergeCell ref="F3:F4"/>
    <mergeCell ref="G3:K3"/>
    <mergeCell ref="L3:L4"/>
    <mergeCell ref="M3:M4"/>
    <mergeCell ref="A7:A11"/>
    <mergeCell ref="B7:B11"/>
    <mergeCell ref="C7:C11"/>
    <mergeCell ref="L7:L11"/>
    <mergeCell ref="M7:M11"/>
    <mergeCell ref="A17:A21"/>
    <mergeCell ref="B17:B21"/>
    <mergeCell ref="C17:C21"/>
    <mergeCell ref="L17:L21"/>
    <mergeCell ref="M17:M21"/>
    <mergeCell ref="A12:A16"/>
    <mergeCell ref="B12:B16"/>
    <mergeCell ref="C12:C16"/>
    <mergeCell ref="L12:L16"/>
    <mergeCell ref="M12:M16"/>
    <mergeCell ref="A22:A26"/>
    <mergeCell ref="B22:B26"/>
    <mergeCell ref="C22:C26"/>
    <mergeCell ref="L22:L26"/>
    <mergeCell ref="M22:M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view="pageLayout" zoomScaleNormal="100" workbookViewId="0">
      <selection activeCell="H51" sqref="H51"/>
    </sheetView>
  </sheetViews>
  <sheetFormatPr defaultRowHeight="15"/>
  <cols>
    <col min="1" max="1" width="12.7109375" customWidth="1"/>
    <col min="2" max="2" width="22.85546875" customWidth="1"/>
    <col min="3" max="3" width="12.5703125" customWidth="1"/>
    <col min="4" max="4" width="16.5703125" customWidth="1"/>
    <col min="5" max="5" width="17.5703125" customWidth="1"/>
    <col min="6" max="6" width="14" customWidth="1"/>
    <col min="7" max="7" width="13.42578125" customWidth="1"/>
    <col min="8" max="8" width="11.85546875" customWidth="1"/>
    <col min="9" max="9" width="11.42578125" customWidth="1"/>
    <col min="10" max="11" width="12.42578125" customWidth="1"/>
    <col min="12" max="12" width="20.5703125" customWidth="1"/>
    <col min="13" max="13" width="27.28515625" customWidth="1"/>
    <col min="14" max="14" width="6.7109375" customWidth="1"/>
  </cols>
  <sheetData>
    <row r="1" spans="1:13" ht="47.25" customHeight="1">
      <c r="J1" s="139" t="s">
        <v>121</v>
      </c>
      <c r="K1" s="139"/>
      <c r="L1" s="139"/>
      <c r="M1" s="139"/>
    </row>
    <row r="2" spans="1:13" ht="33.75" customHeight="1">
      <c r="A2" s="262" t="s">
        <v>120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37.5" customHeight="1">
      <c r="A3" s="263" t="s">
        <v>42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3" ht="48" customHeight="1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7"/>
    </row>
    <row r="5" spans="1:13">
      <c r="A5" s="232" t="s">
        <v>62</v>
      </c>
      <c r="B5" s="232" t="s">
        <v>20</v>
      </c>
      <c r="C5" s="232" t="s">
        <v>43</v>
      </c>
      <c r="D5" s="232" t="s">
        <v>22</v>
      </c>
      <c r="E5" s="232" t="s">
        <v>23</v>
      </c>
      <c r="F5" s="232" t="s">
        <v>44</v>
      </c>
      <c r="G5" s="232" t="s">
        <v>24</v>
      </c>
      <c r="H5" s="232"/>
      <c r="I5" s="232"/>
      <c r="J5" s="232"/>
      <c r="K5" s="232"/>
      <c r="L5" s="232" t="s">
        <v>25</v>
      </c>
      <c r="M5" s="232" t="s">
        <v>26</v>
      </c>
    </row>
    <row r="6" spans="1:13" ht="145.5" customHeight="1">
      <c r="A6" s="232"/>
      <c r="B6" s="232"/>
      <c r="C6" s="232"/>
      <c r="D6" s="232"/>
      <c r="E6" s="232"/>
      <c r="F6" s="232"/>
      <c r="G6" s="7" t="s">
        <v>27</v>
      </c>
      <c r="H6" s="7" t="s">
        <v>28</v>
      </c>
      <c r="I6" s="8" t="s">
        <v>29</v>
      </c>
      <c r="J6" s="7" t="s">
        <v>9</v>
      </c>
      <c r="K6" s="9" t="s">
        <v>30</v>
      </c>
      <c r="L6" s="232"/>
      <c r="M6" s="232"/>
    </row>
    <row r="7" spans="1:13">
      <c r="A7" s="7">
        <v>1</v>
      </c>
      <c r="B7" s="7">
        <v>2</v>
      </c>
      <c r="C7" s="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7">
        <v>12</v>
      </c>
      <c r="M7" s="7">
        <v>13</v>
      </c>
    </row>
    <row r="8" spans="1:13">
      <c r="A8" s="258"/>
      <c r="B8" s="259" t="s">
        <v>45</v>
      </c>
      <c r="C8" s="260" t="s">
        <v>32</v>
      </c>
      <c r="D8" s="29"/>
      <c r="E8" s="29"/>
      <c r="F8" s="29"/>
      <c r="G8" s="29"/>
      <c r="H8" s="29"/>
      <c r="I8" s="29"/>
      <c r="J8" s="29"/>
      <c r="K8" s="30"/>
      <c r="L8" s="261" t="s">
        <v>39</v>
      </c>
      <c r="M8" s="258"/>
    </row>
    <row r="9" spans="1:13">
      <c r="A9" s="258"/>
      <c r="B9" s="259"/>
      <c r="C9" s="260"/>
      <c r="D9" s="31"/>
      <c r="E9" s="31"/>
      <c r="F9" s="31"/>
      <c r="G9" s="31"/>
      <c r="H9" s="31"/>
      <c r="I9" s="31"/>
      <c r="J9" s="31"/>
      <c r="K9" s="32"/>
      <c r="L9" s="261"/>
      <c r="M9" s="258"/>
    </row>
    <row r="10" spans="1:13">
      <c r="A10" s="258"/>
      <c r="B10" s="259"/>
      <c r="C10" s="260"/>
      <c r="D10" s="31"/>
      <c r="E10" s="31"/>
      <c r="F10" s="31"/>
      <c r="G10" s="31"/>
      <c r="H10" s="31"/>
      <c r="I10" s="31"/>
      <c r="J10" s="31"/>
      <c r="K10" s="32"/>
      <c r="L10" s="261"/>
      <c r="M10" s="258"/>
    </row>
    <row r="11" spans="1:13">
      <c r="A11" s="258"/>
      <c r="B11" s="259"/>
      <c r="C11" s="260"/>
      <c r="D11" s="31"/>
      <c r="E11" s="31"/>
      <c r="F11" s="31"/>
      <c r="G11" s="31"/>
      <c r="H11" s="31"/>
      <c r="I11" s="31"/>
      <c r="J11" s="31"/>
      <c r="K11" s="32"/>
      <c r="L11" s="261"/>
      <c r="M11" s="258"/>
    </row>
    <row r="12" spans="1:13" ht="21" customHeight="1">
      <c r="A12" s="258"/>
      <c r="B12" s="259"/>
      <c r="C12" s="260"/>
      <c r="D12" s="33"/>
      <c r="E12" s="33"/>
      <c r="F12" s="33"/>
      <c r="G12" s="33"/>
      <c r="H12" s="33"/>
      <c r="I12" s="33"/>
      <c r="J12" s="33"/>
      <c r="K12" s="34"/>
      <c r="L12" s="261"/>
      <c r="M12" s="258"/>
    </row>
    <row r="13" spans="1:13">
      <c r="A13" s="232" t="s">
        <v>31</v>
      </c>
      <c r="B13" s="232" t="s">
        <v>97</v>
      </c>
      <c r="C13" s="232" t="s">
        <v>32</v>
      </c>
      <c r="D13" s="35" t="s">
        <v>33</v>
      </c>
      <c r="E13" s="35"/>
      <c r="F13" s="36">
        <f t="shared" ref="F13:F77" si="0">G13+H13+I13+J13+K13</f>
        <v>1101259.6839999999</v>
      </c>
      <c r="G13" s="36">
        <f>G14+G15+G16+G17</f>
        <v>210216.22</v>
      </c>
      <c r="H13" s="96">
        <f>H14+H15+H16+H17</f>
        <v>231208.68800000002</v>
      </c>
      <c r="I13" s="36">
        <f>I14+I15+I16+I17</f>
        <v>223654.47999999998</v>
      </c>
      <c r="J13" s="36">
        <f>J14+J15+J16+J17</f>
        <v>223982.80599999998</v>
      </c>
      <c r="K13" s="36">
        <f>K14+K15+K16+K17</f>
        <v>212197.48999999996</v>
      </c>
      <c r="L13" s="232"/>
      <c r="M13" s="232"/>
    </row>
    <row r="14" spans="1:13" ht="38.25">
      <c r="A14" s="232"/>
      <c r="B14" s="232"/>
      <c r="C14" s="232"/>
      <c r="D14" s="23" t="s">
        <v>11</v>
      </c>
      <c r="E14" s="23"/>
      <c r="F14" s="37">
        <f t="shared" si="0"/>
        <v>0</v>
      </c>
      <c r="G14" s="37">
        <f t="shared" ref="G14:K17" si="1">G19+G24+G29+G34+G59+G64+G69</f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232"/>
      <c r="M14" s="232"/>
    </row>
    <row r="15" spans="1:13" ht="38.25">
      <c r="A15" s="232"/>
      <c r="B15" s="232"/>
      <c r="C15" s="232"/>
      <c r="D15" s="23" t="s">
        <v>12</v>
      </c>
      <c r="E15" s="23"/>
      <c r="F15" s="37">
        <f t="shared" si="0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232"/>
      <c r="M15" s="232"/>
    </row>
    <row r="16" spans="1:13" ht="38.25">
      <c r="A16" s="232"/>
      <c r="B16" s="232"/>
      <c r="C16" s="232"/>
      <c r="D16" s="23" t="s">
        <v>13</v>
      </c>
      <c r="E16" s="23"/>
      <c r="F16" s="37">
        <f t="shared" si="0"/>
        <v>1101259.6839999999</v>
      </c>
      <c r="G16" s="37">
        <f t="shared" si="1"/>
        <v>210216.22</v>
      </c>
      <c r="H16" s="95">
        <f t="shared" si="1"/>
        <v>231208.68800000002</v>
      </c>
      <c r="I16" s="37">
        <f t="shared" si="1"/>
        <v>223654.47999999998</v>
      </c>
      <c r="J16" s="37">
        <f t="shared" si="1"/>
        <v>223982.80599999998</v>
      </c>
      <c r="K16" s="37">
        <f t="shared" si="1"/>
        <v>212197.48999999996</v>
      </c>
      <c r="L16" s="232"/>
      <c r="M16" s="232"/>
    </row>
    <row r="17" spans="1:13" ht="25.5">
      <c r="A17" s="232"/>
      <c r="B17" s="232"/>
      <c r="C17" s="232"/>
      <c r="D17" s="23" t="s">
        <v>14</v>
      </c>
      <c r="E17" s="23"/>
      <c r="F17" s="37">
        <f t="shared" si="0"/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0</v>
      </c>
      <c r="L17" s="232"/>
      <c r="M17" s="232"/>
    </row>
    <row r="18" spans="1:13">
      <c r="A18" s="236" t="s">
        <v>40</v>
      </c>
      <c r="B18" s="236" t="s">
        <v>98</v>
      </c>
      <c r="C18" s="236" t="s">
        <v>32</v>
      </c>
      <c r="D18" s="23" t="s">
        <v>33</v>
      </c>
      <c r="E18" s="23"/>
      <c r="F18" s="37">
        <f t="shared" si="0"/>
        <v>11918.919999999998</v>
      </c>
      <c r="G18" s="37">
        <f>G19+G20+G21+G22</f>
        <v>2370.2199999999998</v>
      </c>
      <c r="H18" s="37">
        <f>H19+H20+H21+H22</f>
        <v>2392.83</v>
      </c>
      <c r="I18" s="37">
        <f>I19+I20+I21+I22</f>
        <v>2392.83</v>
      </c>
      <c r="J18" s="37">
        <f>J19+J20+J21+J22</f>
        <v>2392.83</v>
      </c>
      <c r="K18" s="37">
        <f>K19+K20+K21+K22</f>
        <v>2370.21</v>
      </c>
      <c r="L18" s="236" t="s">
        <v>46</v>
      </c>
      <c r="M18" s="236"/>
    </row>
    <row r="19" spans="1:13" ht="38.25">
      <c r="A19" s="236"/>
      <c r="B19" s="236"/>
      <c r="C19" s="236"/>
      <c r="D19" s="24" t="s">
        <v>11</v>
      </c>
      <c r="E19" s="24"/>
      <c r="F19" s="38">
        <f t="shared" si="0"/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236"/>
      <c r="M19" s="236"/>
    </row>
    <row r="20" spans="1:13" ht="38.25">
      <c r="A20" s="236"/>
      <c r="B20" s="236"/>
      <c r="C20" s="236"/>
      <c r="D20" s="24" t="s">
        <v>12</v>
      </c>
      <c r="E20" s="24"/>
      <c r="F20" s="38">
        <f t="shared" si="0"/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236"/>
      <c r="M20" s="236"/>
    </row>
    <row r="21" spans="1:13" ht="38.25">
      <c r="A21" s="236"/>
      <c r="B21" s="236"/>
      <c r="C21" s="236"/>
      <c r="D21" s="24" t="s">
        <v>13</v>
      </c>
      <c r="E21" s="24"/>
      <c r="F21" s="38">
        <f t="shared" si="0"/>
        <v>11918.919999999998</v>
      </c>
      <c r="G21" s="39">
        <v>2370.2199999999998</v>
      </c>
      <c r="H21" s="39">
        <v>2392.83</v>
      </c>
      <c r="I21" s="39">
        <v>2392.83</v>
      </c>
      <c r="J21" s="39">
        <v>2392.83</v>
      </c>
      <c r="K21" s="39">
        <v>2370.21</v>
      </c>
      <c r="L21" s="236"/>
      <c r="M21" s="236"/>
    </row>
    <row r="22" spans="1:13" ht="168" customHeight="1">
      <c r="A22" s="236"/>
      <c r="B22" s="236"/>
      <c r="C22" s="236"/>
      <c r="D22" s="24" t="s">
        <v>14</v>
      </c>
      <c r="E22" s="24"/>
      <c r="F22" s="38">
        <f t="shared" si="0"/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236"/>
      <c r="M22" s="236"/>
    </row>
    <row r="23" spans="1:13">
      <c r="A23" s="236" t="s">
        <v>41</v>
      </c>
      <c r="B23" s="236" t="s">
        <v>99</v>
      </c>
      <c r="C23" s="236" t="s">
        <v>32</v>
      </c>
      <c r="D23" s="23" t="s">
        <v>33</v>
      </c>
      <c r="E23" s="23"/>
      <c r="F23" s="37">
        <f t="shared" si="0"/>
        <v>779985.022</v>
      </c>
      <c r="G23" s="37">
        <f>G24+G25+G26+G27</f>
        <v>151032.34</v>
      </c>
      <c r="H23" s="90">
        <f>H24+H25+H26+H27</f>
        <v>160298.022</v>
      </c>
      <c r="I23" s="37">
        <f>I24+I25+I26+I27</f>
        <v>156116.92000000001</v>
      </c>
      <c r="J23" s="37">
        <f>J24+J25+J26+J27</f>
        <v>156439.48000000001</v>
      </c>
      <c r="K23" s="37">
        <f>K24+K25+K26+K27</f>
        <v>156098.26</v>
      </c>
      <c r="L23" s="236" t="s">
        <v>46</v>
      </c>
      <c r="M23" s="236"/>
    </row>
    <row r="24" spans="1:13" ht="38.25">
      <c r="A24" s="236"/>
      <c r="B24" s="236"/>
      <c r="C24" s="236"/>
      <c r="D24" s="24" t="s">
        <v>11</v>
      </c>
      <c r="E24" s="24"/>
      <c r="F24" s="38">
        <f t="shared" si="0"/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236"/>
      <c r="M24" s="236"/>
    </row>
    <row r="25" spans="1:13" ht="38.25">
      <c r="A25" s="236"/>
      <c r="B25" s="236"/>
      <c r="C25" s="236"/>
      <c r="D25" s="24" t="s">
        <v>12</v>
      </c>
      <c r="E25" s="24"/>
      <c r="F25" s="38">
        <f t="shared" si="0"/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236"/>
      <c r="M25" s="236"/>
    </row>
    <row r="26" spans="1:13" ht="38.25">
      <c r="A26" s="236"/>
      <c r="B26" s="236"/>
      <c r="C26" s="236"/>
      <c r="D26" s="24" t="s">
        <v>13</v>
      </c>
      <c r="E26" s="24"/>
      <c r="F26" s="97">
        <f t="shared" si="0"/>
        <v>779985.022</v>
      </c>
      <c r="G26" s="39">
        <f>155171-414.62-2300-71-1353.04</f>
        <v>151032.34</v>
      </c>
      <c r="H26" s="97">
        <f>155799.31+4500-1.288</f>
        <v>160298.022</v>
      </c>
      <c r="I26" s="39">
        <v>156116.92000000001</v>
      </c>
      <c r="J26" s="39">
        <v>156439.48000000001</v>
      </c>
      <c r="K26" s="39">
        <v>156098.26</v>
      </c>
      <c r="L26" s="236"/>
      <c r="M26" s="236"/>
    </row>
    <row r="27" spans="1:13" ht="25.5">
      <c r="A27" s="236"/>
      <c r="B27" s="236"/>
      <c r="C27" s="236"/>
      <c r="D27" s="24" t="s">
        <v>14</v>
      </c>
      <c r="E27" s="24"/>
      <c r="F27" s="38">
        <f t="shared" si="0"/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236"/>
      <c r="M27" s="236"/>
    </row>
    <row r="28" spans="1:13">
      <c r="A28" s="236" t="s">
        <v>48</v>
      </c>
      <c r="B28" s="251" t="s">
        <v>100</v>
      </c>
      <c r="C28" s="252" t="s">
        <v>32</v>
      </c>
      <c r="D28" s="23" t="s">
        <v>33</v>
      </c>
      <c r="E28" s="23"/>
      <c r="F28" s="37">
        <f t="shared" si="0"/>
        <v>96277.48</v>
      </c>
      <c r="G28" s="37">
        <f>G29+G30+G31+G32</f>
        <v>18651.009999999998</v>
      </c>
      <c r="H28" s="37">
        <f>H29+H30+H31+H32</f>
        <v>19506.86</v>
      </c>
      <c r="I28" s="37">
        <f>I29+I30+I31+I32</f>
        <v>19506.86</v>
      </c>
      <c r="J28" s="37">
        <f>J29+J30+J31+J32</f>
        <v>19506.86</v>
      </c>
      <c r="K28" s="37">
        <f>K29+K30+K31+K32</f>
        <v>19105.89</v>
      </c>
      <c r="L28" s="236" t="s">
        <v>39</v>
      </c>
      <c r="M28" s="255"/>
    </row>
    <row r="29" spans="1:13" ht="38.25">
      <c r="A29" s="236"/>
      <c r="B29" s="251"/>
      <c r="C29" s="252"/>
      <c r="D29" s="24" t="s">
        <v>11</v>
      </c>
      <c r="E29" s="24"/>
      <c r="F29" s="40">
        <f t="shared" si="0"/>
        <v>0</v>
      </c>
      <c r="G29" s="40">
        <f>0</f>
        <v>0</v>
      </c>
      <c r="H29" s="40">
        <f>0</f>
        <v>0</v>
      </c>
      <c r="I29" s="40">
        <f>0</f>
        <v>0</v>
      </c>
      <c r="J29" s="40">
        <f>0</f>
        <v>0</v>
      </c>
      <c r="K29" s="40">
        <f>0</f>
        <v>0</v>
      </c>
      <c r="L29" s="236"/>
      <c r="M29" s="256"/>
    </row>
    <row r="30" spans="1:13" ht="38.25">
      <c r="A30" s="236"/>
      <c r="B30" s="251"/>
      <c r="C30" s="252"/>
      <c r="D30" s="24" t="s">
        <v>12</v>
      </c>
      <c r="E30" s="24"/>
      <c r="F30" s="40">
        <f t="shared" si="0"/>
        <v>0</v>
      </c>
      <c r="G30" s="40">
        <f>0</f>
        <v>0</v>
      </c>
      <c r="H30" s="40">
        <f>0</f>
        <v>0</v>
      </c>
      <c r="I30" s="40">
        <f>0</f>
        <v>0</v>
      </c>
      <c r="J30" s="40">
        <f>0</f>
        <v>0</v>
      </c>
      <c r="K30" s="40">
        <f>0</f>
        <v>0</v>
      </c>
      <c r="L30" s="236"/>
      <c r="M30" s="256"/>
    </row>
    <row r="31" spans="1:13" ht="38.25">
      <c r="A31" s="236"/>
      <c r="B31" s="251"/>
      <c r="C31" s="252"/>
      <c r="D31" s="24" t="s">
        <v>13</v>
      </c>
      <c r="E31" s="24"/>
      <c r="F31" s="38">
        <f t="shared" si="0"/>
        <v>96277.48</v>
      </c>
      <c r="G31" s="39">
        <f>19105.89-300-154.88</f>
        <v>18651.009999999998</v>
      </c>
      <c r="H31" s="39">
        <v>19506.86</v>
      </c>
      <c r="I31" s="39">
        <v>19506.86</v>
      </c>
      <c r="J31" s="39">
        <v>19506.86</v>
      </c>
      <c r="K31" s="39">
        <v>19105.89</v>
      </c>
      <c r="L31" s="236"/>
      <c r="M31" s="256"/>
    </row>
    <row r="32" spans="1:13" ht="25.5">
      <c r="A32" s="236"/>
      <c r="B32" s="251"/>
      <c r="C32" s="252"/>
      <c r="D32" s="24" t="s">
        <v>14</v>
      </c>
      <c r="E32" s="24"/>
      <c r="F32" s="40">
        <f t="shared" si="0"/>
        <v>0</v>
      </c>
      <c r="G32" s="40">
        <f>0</f>
        <v>0</v>
      </c>
      <c r="H32" s="40">
        <f>0</f>
        <v>0</v>
      </c>
      <c r="I32" s="40">
        <f>0</f>
        <v>0</v>
      </c>
      <c r="J32" s="40">
        <f>0</f>
        <v>0</v>
      </c>
      <c r="K32" s="40">
        <f>0</f>
        <v>0</v>
      </c>
      <c r="L32" s="236"/>
      <c r="M32" s="257"/>
    </row>
    <row r="33" spans="1:13">
      <c r="A33" s="236" t="s">
        <v>50</v>
      </c>
      <c r="B33" s="251" t="s">
        <v>101</v>
      </c>
      <c r="C33" s="252"/>
      <c r="D33" s="23" t="s">
        <v>33</v>
      </c>
      <c r="E33" s="24"/>
      <c r="F33" s="40">
        <f t="shared" si="0"/>
        <v>196045.552</v>
      </c>
      <c r="G33" s="40">
        <f>G34+G35+G36+G37</f>
        <v>34933.369999999995</v>
      </c>
      <c r="H33" s="41">
        <f>H34+H35+H36+H37</f>
        <v>45453.966</v>
      </c>
      <c r="I33" s="40">
        <f>I34+I35+I36+I37</f>
        <v>42171.46</v>
      </c>
      <c r="J33" s="40">
        <f>J34+J35+J36+J37</f>
        <v>42171.455999999998</v>
      </c>
      <c r="K33" s="40">
        <f>K34+K35+K36+K37</f>
        <v>31315.3</v>
      </c>
      <c r="L33" s="227" t="s">
        <v>51</v>
      </c>
      <c r="M33" s="236"/>
    </row>
    <row r="34" spans="1:13" ht="38.25">
      <c r="A34" s="236"/>
      <c r="B34" s="251"/>
      <c r="C34" s="252"/>
      <c r="D34" s="24" t="s">
        <v>11</v>
      </c>
      <c r="E34" s="24"/>
      <c r="F34" s="40">
        <f t="shared" si="0"/>
        <v>0</v>
      </c>
      <c r="G34" s="40">
        <f t="shared" ref="G34:K37" si="2">G39+G44+G49</f>
        <v>0</v>
      </c>
      <c r="H34" s="40">
        <f t="shared" si="2"/>
        <v>0</v>
      </c>
      <c r="I34" s="40">
        <f t="shared" si="2"/>
        <v>0</v>
      </c>
      <c r="J34" s="40">
        <f t="shared" si="2"/>
        <v>0</v>
      </c>
      <c r="K34" s="40">
        <f t="shared" si="2"/>
        <v>0</v>
      </c>
      <c r="L34" s="227"/>
      <c r="M34" s="236"/>
    </row>
    <row r="35" spans="1:13" ht="38.25">
      <c r="A35" s="236"/>
      <c r="B35" s="251"/>
      <c r="C35" s="252"/>
      <c r="D35" s="24" t="s">
        <v>12</v>
      </c>
      <c r="E35" s="24"/>
      <c r="F35" s="40">
        <f t="shared" si="0"/>
        <v>0</v>
      </c>
      <c r="G35" s="40">
        <f t="shared" si="2"/>
        <v>0</v>
      </c>
      <c r="H35" s="40">
        <f t="shared" si="2"/>
        <v>0</v>
      </c>
      <c r="I35" s="40">
        <f t="shared" si="2"/>
        <v>0</v>
      </c>
      <c r="J35" s="40">
        <f t="shared" si="2"/>
        <v>0</v>
      </c>
      <c r="K35" s="40">
        <f t="shared" si="2"/>
        <v>0</v>
      </c>
      <c r="L35" s="227"/>
      <c r="M35" s="236"/>
    </row>
    <row r="36" spans="1:13" ht="38.25">
      <c r="A36" s="236"/>
      <c r="B36" s="251"/>
      <c r="C36" s="252"/>
      <c r="D36" s="24" t="s">
        <v>13</v>
      </c>
      <c r="E36" s="24"/>
      <c r="F36" s="93">
        <f t="shared" si="0"/>
        <v>196045.552</v>
      </c>
      <c r="G36" s="41">
        <f>G41+G46+G51+G56</f>
        <v>34933.369999999995</v>
      </c>
      <c r="H36" s="93">
        <f>SUM(H41+H46+H51+H56)</f>
        <v>45453.966</v>
      </c>
      <c r="I36" s="42">
        <f>SUM(I41+I46+I51+I56)</f>
        <v>42171.46</v>
      </c>
      <c r="J36" s="42">
        <f>SUM(J41+J46+J51+J56)</f>
        <v>42171.455999999998</v>
      </c>
      <c r="K36" s="42">
        <f t="shared" si="2"/>
        <v>31315.3</v>
      </c>
      <c r="L36" s="227"/>
      <c r="M36" s="236"/>
    </row>
    <row r="37" spans="1:13" ht="25.5">
      <c r="A37" s="236"/>
      <c r="B37" s="251"/>
      <c r="C37" s="252"/>
      <c r="D37" s="24" t="s">
        <v>14</v>
      </c>
      <c r="E37" s="24"/>
      <c r="F37" s="40">
        <f t="shared" si="0"/>
        <v>0</v>
      </c>
      <c r="G37" s="40">
        <f t="shared" si="2"/>
        <v>0</v>
      </c>
      <c r="H37" s="40">
        <f t="shared" si="2"/>
        <v>0</v>
      </c>
      <c r="I37" s="40">
        <f t="shared" si="2"/>
        <v>0</v>
      </c>
      <c r="J37" s="40">
        <f t="shared" si="2"/>
        <v>0</v>
      </c>
      <c r="K37" s="40">
        <f t="shared" si="2"/>
        <v>0</v>
      </c>
      <c r="L37" s="227"/>
      <c r="M37" s="236"/>
    </row>
    <row r="38" spans="1:13">
      <c r="A38" s="248"/>
      <c r="B38" s="253" t="s">
        <v>52</v>
      </c>
      <c r="C38" s="254" t="s">
        <v>32</v>
      </c>
      <c r="D38" s="43" t="s">
        <v>33</v>
      </c>
      <c r="E38" s="43"/>
      <c r="F38" s="44">
        <f t="shared" si="0"/>
        <v>87240.75</v>
      </c>
      <c r="G38" s="44">
        <f>G39+G40+G41+G42</f>
        <v>16976.3</v>
      </c>
      <c r="H38" s="44">
        <f>H39+H40+H41+H42</f>
        <v>18696.189999999999</v>
      </c>
      <c r="I38" s="44">
        <f>I39+I40+I41+I42</f>
        <v>16971.48</v>
      </c>
      <c r="J38" s="44">
        <f>J39+J40+J41+J42</f>
        <v>16971.48</v>
      </c>
      <c r="K38" s="44">
        <f>K39+K40+K41+K42</f>
        <v>17625.3</v>
      </c>
      <c r="L38" s="248"/>
      <c r="M38" s="248"/>
    </row>
    <row r="39" spans="1:13" ht="38.25">
      <c r="A39" s="248"/>
      <c r="B39" s="253"/>
      <c r="C39" s="254"/>
      <c r="D39" s="43" t="s">
        <v>11</v>
      </c>
      <c r="E39" s="43"/>
      <c r="F39" s="45">
        <f t="shared" si="0"/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248"/>
      <c r="M39" s="248"/>
    </row>
    <row r="40" spans="1:13" ht="51">
      <c r="A40" s="248"/>
      <c r="B40" s="253"/>
      <c r="C40" s="254"/>
      <c r="D40" s="43" t="s">
        <v>12</v>
      </c>
      <c r="E40" s="43"/>
      <c r="F40" s="45">
        <f t="shared" si="0"/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248"/>
      <c r="M40" s="248"/>
    </row>
    <row r="41" spans="1:13" ht="51">
      <c r="A41" s="248"/>
      <c r="B41" s="253"/>
      <c r="C41" s="254"/>
      <c r="D41" s="43" t="s">
        <v>13</v>
      </c>
      <c r="E41" s="43"/>
      <c r="F41" s="44">
        <f t="shared" si="0"/>
        <v>87240.75</v>
      </c>
      <c r="G41" s="46">
        <f>17625.3-300-349</f>
        <v>16976.3</v>
      </c>
      <c r="H41" s="46">
        <f>16971.48+1724.71</f>
        <v>18696.189999999999</v>
      </c>
      <c r="I41" s="46">
        <v>16971.48</v>
      </c>
      <c r="J41" s="46">
        <v>16971.48</v>
      </c>
      <c r="K41" s="46">
        <v>17625.3</v>
      </c>
      <c r="L41" s="248"/>
      <c r="M41" s="248"/>
    </row>
    <row r="42" spans="1:13" ht="25.5">
      <c r="A42" s="248"/>
      <c r="B42" s="253"/>
      <c r="C42" s="254"/>
      <c r="D42" s="47" t="s">
        <v>14</v>
      </c>
      <c r="E42" s="47"/>
      <c r="F42" s="48">
        <f t="shared" si="0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248"/>
      <c r="M42" s="248"/>
    </row>
    <row r="43" spans="1:13">
      <c r="A43" s="248"/>
      <c r="B43" s="249" t="s">
        <v>53</v>
      </c>
      <c r="C43" s="247" t="s">
        <v>32</v>
      </c>
      <c r="D43" s="43" t="s">
        <v>33</v>
      </c>
      <c r="E43" s="43"/>
      <c r="F43" s="49">
        <f t="shared" si="0"/>
        <v>19676.940000000002</v>
      </c>
      <c r="G43" s="49">
        <f>G44+G45+G46+G47</f>
        <v>3676.94</v>
      </c>
      <c r="H43" s="49">
        <f>H44+H45+H46+H47</f>
        <v>4000</v>
      </c>
      <c r="I43" s="49">
        <f>I44+I45+I46+I47</f>
        <v>4000</v>
      </c>
      <c r="J43" s="49">
        <f>J44+J45+J46+J47</f>
        <v>4000</v>
      </c>
      <c r="K43" s="49">
        <f>K44+K45+K46+K47</f>
        <v>4000</v>
      </c>
      <c r="L43" s="247" t="s">
        <v>51</v>
      </c>
      <c r="M43" s="247"/>
    </row>
    <row r="44" spans="1:13" ht="38.25">
      <c r="A44" s="248"/>
      <c r="B44" s="249"/>
      <c r="C44" s="247"/>
      <c r="D44" s="43" t="s">
        <v>11</v>
      </c>
      <c r="E44" s="43"/>
      <c r="F44" s="49">
        <f t="shared" si="0"/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247"/>
      <c r="M44" s="247"/>
    </row>
    <row r="45" spans="1:13" ht="51">
      <c r="A45" s="248"/>
      <c r="B45" s="249"/>
      <c r="C45" s="247"/>
      <c r="D45" s="43" t="s">
        <v>12</v>
      </c>
      <c r="E45" s="43"/>
      <c r="F45" s="49">
        <f t="shared" si="0"/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247"/>
      <c r="M45" s="247"/>
    </row>
    <row r="46" spans="1:13" ht="51">
      <c r="A46" s="248"/>
      <c r="B46" s="249"/>
      <c r="C46" s="247"/>
      <c r="D46" s="43" t="s">
        <v>13</v>
      </c>
      <c r="E46" s="43"/>
      <c r="F46" s="49">
        <f t="shared" si="0"/>
        <v>19676.940000000002</v>
      </c>
      <c r="G46" s="50">
        <f>4000-323.06</f>
        <v>3676.94</v>
      </c>
      <c r="H46" s="50">
        <v>4000</v>
      </c>
      <c r="I46" s="50">
        <v>4000</v>
      </c>
      <c r="J46" s="50">
        <v>4000</v>
      </c>
      <c r="K46" s="50">
        <v>4000</v>
      </c>
      <c r="L46" s="247"/>
      <c r="M46" s="247"/>
    </row>
    <row r="47" spans="1:13" ht="84.75" customHeight="1">
      <c r="A47" s="248"/>
      <c r="B47" s="249"/>
      <c r="C47" s="247"/>
      <c r="D47" s="43" t="s">
        <v>14</v>
      </c>
      <c r="E47" s="43"/>
      <c r="F47" s="49">
        <f t="shared" si="0"/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247"/>
      <c r="M47" s="247"/>
    </row>
    <row r="48" spans="1:13">
      <c r="A48" s="248"/>
      <c r="B48" s="250" t="s">
        <v>54</v>
      </c>
      <c r="C48" s="247" t="s">
        <v>32</v>
      </c>
      <c r="D48" s="43" t="s">
        <v>33</v>
      </c>
      <c r="E48" s="43"/>
      <c r="F48" s="92">
        <f t="shared" si="0"/>
        <v>49217</v>
      </c>
      <c r="G48" s="49">
        <f>G49+G50+G51+G52</f>
        <v>9792</v>
      </c>
      <c r="H48" s="92">
        <f>H49+H50+H51+H52</f>
        <v>10355</v>
      </c>
      <c r="I48" s="49">
        <f>I49+I50+I51+I52</f>
        <v>9690</v>
      </c>
      <c r="J48" s="49">
        <f>J49+J50+J51+J52</f>
        <v>9690</v>
      </c>
      <c r="K48" s="49">
        <f>K49+K50+K51+K52</f>
        <v>9690</v>
      </c>
      <c r="L48" s="247" t="s">
        <v>51</v>
      </c>
      <c r="M48" s="247"/>
    </row>
    <row r="49" spans="1:13" ht="38.25">
      <c r="A49" s="248"/>
      <c r="B49" s="250"/>
      <c r="C49" s="247"/>
      <c r="D49" s="43" t="s">
        <v>11</v>
      </c>
      <c r="E49" s="43"/>
      <c r="F49" s="49">
        <f t="shared" si="0"/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247"/>
      <c r="M49" s="247"/>
    </row>
    <row r="50" spans="1:13" ht="51">
      <c r="A50" s="248"/>
      <c r="B50" s="250"/>
      <c r="C50" s="247"/>
      <c r="D50" s="43" t="s">
        <v>12</v>
      </c>
      <c r="E50" s="43"/>
      <c r="F50" s="49">
        <f t="shared" si="0"/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247"/>
      <c r="M50" s="247"/>
    </row>
    <row r="51" spans="1:13" ht="51">
      <c r="A51" s="248"/>
      <c r="B51" s="250"/>
      <c r="C51" s="247"/>
      <c r="D51" s="43" t="s">
        <v>13</v>
      </c>
      <c r="E51" s="43"/>
      <c r="F51" s="92">
        <f t="shared" si="0"/>
        <v>49217</v>
      </c>
      <c r="G51" s="51">
        <f>9690+150-48</f>
        <v>9792</v>
      </c>
      <c r="H51" s="92">
        <f>9690+665</f>
        <v>10355</v>
      </c>
      <c r="I51" s="50">
        <v>9690</v>
      </c>
      <c r="J51" s="50">
        <v>9690</v>
      </c>
      <c r="K51" s="50">
        <v>9690</v>
      </c>
      <c r="L51" s="247"/>
      <c r="M51" s="247"/>
    </row>
    <row r="52" spans="1:13" ht="75" customHeight="1">
      <c r="A52" s="248"/>
      <c r="B52" s="250"/>
      <c r="C52" s="247"/>
      <c r="D52" s="43" t="s">
        <v>14</v>
      </c>
      <c r="E52" s="43"/>
      <c r="F52" s="49">
        <f t="shared" si="0"/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247"/>
      <c r="M52" s="247"/>
    </row>
    <row r="53" spans="1:13">
      <c r="A53" s="232"/>
      <c r="B53" s="244" t="s">
        <v>96</v>
      </c>
      <c r="C53" s="247" t="s">
        <v>32</v>
      </c>
      <c r="D53" s="43" t="s">
        <v>33</v>
      </c>
      <c r="E53" s="52"/>
      <c r="F53" s="53">
        <f>G53+H53+I53+J53+K53</f>
        <v>39910.862000000001</v>
      </c>
      <c r="G53" s="53">
        <f>G54+G55+G56+G57</f>
        <v>4488.13</v>
      </c>
      <c r="H53" s="91">
        <f>H54+H55+H56+H57</f>
        <v>12402.775999999998</v>
      </c>
      <c r="I53" s="53">
        <f>I54+I55+I56+I57</f>
        <v>11509.98</v>
      </c>
      <c r="J53" s="53">
        <f>J54+J55+J56+J57</f>
        <v>11509.976000000001</v>
      </c>
      <c r="K53" s="53">
        <f>K54+K55+K56+K57</f>
        <v>0</v>
      </c>
      <c r="L53" s="54"/>
      <c r="M53" s="54"/>
    </row>
    <row r="54" spans="1:13" ht="38.25">
      <c r="A54" s="232"/>
      <c r="B54" s="245"/>
      <c r="C54" s="247"/>
      <c r="D54" s="43" t="s">
        <v>11</v>
      </c>
      <c r="E54" s="52"/>
      <c r="F54" s="53">
        <f>G54+H54+I54+J54+K54</f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/>
      <c r="M54" s="54"/>
    </row>
    <row r="55" spans="1:13" ht="51">
      <c r="A55" s="232"/>
      <c r="B55" s="245"/>
      <c r="C55" s="247"/>
      <c r="D55" s="43" t="s">
        <v>12</v>
      </c>
      <c r="E55" s="52"/>
      <c r="F55" s="53">
        <f>G55+H55+I55+J55+K55</f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/>
      <c r="M55" s="54"/>
    </row>
    <row r="56" spans="1:13" ht="51">
      <c r="A56" s="232"/>
      <c r="B56" s="245"/>
      <c r="C56" s="247"/>
      <c r="D56" s="43" t="s">
        <v>13</v>
      </c>
      <c r="E56" s="52"/>
      <c r="F56" s="53">
        <f>G56+H56+I56+J56+K56</f>
        <v>39910.862000000001</v>
      </c>
      <c r="G56" s="55">
        <v>4488.13</v>
      </c>
      <c r="H56" s="91">
        <f>11509.98+789.496+103.3</f>
        <v>12402.775999999998</v>
      </c>
      <c r="I56" s="56">
        <v>11509.98</v>
      </c>
      <c r="J56" s="56">
        <v>11509.976000000001</v>
      </c>
      <c r="K56" s="53">
        <v>0</v>
      </c>
      <c r="L56" s="54"/>
      <c r="M56" s="54"/>
    </row>
    <row r="57" spans="1:13" ht="162.75" customHeight="1">
      <c r="A57" s="232"/>
      <c r="B57" s="246"/>
      <c r="C57" s="247"/>
      <c r="D57" s="43" t="s">
        <v>14</v>
      </c>
      <c r="E57" s="52"/>
      <c r="F57" s="53">
        <f>G57+H57+I57+J57+K57</f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/>
      <c r="M57" s="54"/>
    </row>
    <row r="58" spans="1:13">
      <c r="A58" s="236" t="s">
        <v>55</v>
      </c>
      <c r="B58" s="237" t="s">
        <v>102</v>
      </c>
      <c r="C58" s="236" t="s">
        <v>32</v>
      </c>
      <c r="D58" s="35" t="s">
        <v>33</v>
      </c>
      <c r="E58" s="35"/>
      <c r="F58" s="36">
        <f t="shared" si="0"/>
        <v>895</v>
      </c>
      <c r="G58" s="36">
        <f>G59+G60+G61+G62</f>
        <v>0</v>
      </c>
      <c r="H58" s="36">
        <f>H59+H60+H61+H62</f>
        <v>295</v>
      </c>
      <c r="I58" s="36">
        <f>I59+I60+I61+I62</f>
        <v>200</v>
      </c>
      <c r="J58" s="36">
        <f>J59+J60+J61+J62</f>
        <v>200</v>
      </c>
      <c r="K58" s="36">
        <f>K59+K60+K61+K62</f>
        <v>200</v>
      </c>
      <c r="L58" s="236" t="s">
        <v>57</v>
      </c>
      <c r="M58" s="236"/>
    </row>
    <row r="59" spans="1:13" ht="38.25">
      <c r="A59" s="236"/>
      <c r="B59" s="237"/>
      <c r="C59" s="236"/>
      <c r="D59" s="24" t="s">
        <v>11</v>
      </c>
      <c r="E59" s="24"/>
      <c r="F59" s="38">
        <f t="shared" si="0"/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236"/>
      <c r="M59" s="236"/>
    </row>
    <row r="60" spans="1:13" ht="38.25">
      <c r="A60" s="236"/>
      <c r="B60" s="237"/>
      <c r="C60" s="236"/>
      <c r="D60" s="24" t="s">
        <v>12</v>
      </c>
      <c r="E60" s="24"/>
      <c r="F60" s="38">
        <f t="shared" si="0"/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236"/>
      <c r="M60" s="236"/>
    </row>
    <row r="61" spans="1:13" ht="38.25">
      <c r="A61" s="236"/>
      <c r="B61" s="237"/>
      <c r="C61" s="236"/>
      <c r="D61" s="24" t="s">
        <v>13</v>
      </c>
      <c r="E61" s="24"/>
      <c r="F61" s="38">
        <f t="shared" si="0"/>
        <v>895</v>
      </c>
      <c r="G61" s="57">
        <v>0</v>
      </c>
      <c r="H61" s="39">
        <v>295</v>
      </c>
      <c r="I61" s="39">
        <v>200</v>
      </c>
      <c r="J61" s="39">
        <v>200</v>
      </c>
      <c r="K61" s="39">
        <v>200</v>
      </c>
      <c r="L61" s="236"/>
      <c r="M61" s="236"/>
    </row>
    <row r="62" spans="1:13" ht="25.5">
      <c r="A62" s="236"/>
      <c r="B62" s="237"/>
      <c r="C62" s="236"/>
      <c r="D62" s="24" t="s">
        <v>14</v>
      </c>
      <c r="E62" s="24"/>
      <c r="F62" s="38">
        <f t="shared" si="0"/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236"/>
      <c r="M62" s="236"/>
    </row>
    <row r="63" spans="1:13">
      <c r="A63" s="236" t="s">
        <v>58</v>
      </c>
      <c r="B63" s="237" t="s">
        <v>105</v>
      </c>
      <c r="C63" s="236" t="s">
        <v>32</v>
      </c>
      <c r="D63" s="23" t="s">
        <v>33</v>
      </c>
      <c r="E63" s="23"/>
      <c r="F63" s="95">
        <f t="shared" si="0"/>
        <v>2767.54</v>
      </c>
      <c r="G63" s="37">
        <f>G64+G65+G66+G67</f>
        <v>576.25</v>
      </c>
      <c r="H63" s="95">
        <f>H64+H65+H66+H67</f>
        <v>581.29</v>
      </c>
      <c r="I63" s="37">
        <f>I64+I65+I66+I67</f>
        <v>580</v>
      </c>
      <c r="J63" s="37">
        <f>J64+J65+J66+J67</f>
        <v>580</v>
      </c>
      <c r="K63" s="37">
        <f>K64+K65+K66+K67</f>
        <v>450</v>
      </c>
      <c r="L63" s="236" t="s">
        <v>46</v>
      </c>
      <c r="M63" s="236"/>
    </row>
    <row r="64" spans="1:13" ht="38.25">
      <c r="A64" s="236"/>
      <c r="B64" s="237"/>
      <c r="C64" s="236"/>
      <c r="D64" s="24" t="s">
        <v>11</v>
      </c>
      <c r="E64" s="24"/>
      <c r="F64" s="38">
        <f t="shared" si="0"/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236"/>
      <c r="M64" s="236"/>
    </row>
    <row r="65" spans="1:14" ht="38.25">
      <c r="A65" s="236"/>
      <c r="B65" s="237"/>
      <c r="C65" s="236"/>
      <c r="D65" s="24" t="s">
        <v>12</v>
      </c>
      <c r="E65" s="24"/>
      <c r="F65" s="38">
        <f t="shared" si="0"/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236"/>
      <c r="M65" s="236"/>
    </row>
    <row r="66" spans="1:14" ht="38.25">
      <c r="A66" s="236"/>
      <c r="B66" s="237"/>
      <c r="C66" s="236"/>
      <c r="D66" s="24" t="s">
        <v>13</v>
      </c>
      <c r="E66" s="24"/>
      <c r="F66" s="97">
        <f t="shared" si="0"/>
        <v>2767.54</v>
      </c>
      <c r="G66" s="39">
        <f>450+126.25</f>
        <v>576.25</v>
      </c>
      <c r="H66" s="97">
        <f>580+1.29</f>
        <v>581.29</v>
      </c>
      <c r="I66" s="39">
        <v>580</v>
      </c>
      <c r="J66" s="39">
        <v>580</v>
      </c>
      <c r="K66" s="38">
        <v>450</v>
      </c>
      <c r="L66" s="236"/>
      <c r="M66" s="236"/>
    </row>
    <row r="67" spans="1:14" ht="25.5">
      <c r="A67" s="236"/>
      <c r="B67" s="237"/>
      <c r="C67" s="236"/>
      <c r="D67" s="24" t="s">
        <v>14</v>
      </c>
      <c r="E67" s="24"/>
      <c r="F67" s="38">
        <f t="shared" si="0"/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236"/>
      <c r="M67" s="236"/>
    </row>
    <row r="68" spans="1:14">
      <c r="A68" s="236" t="s">
        <v>103</v>
      </c>
      <c r="B68" s="237" t="s">
        <v>104</v>
      </c>
      <c r="C68" s="236" t="s">
        <v>32</v>
      </c>
      <c r="D68" s="23" t="s">
        <v>33</v>
      </c>
      <c r="E68" s="23"/>
      <c r="F68" s="37">
        <f t="shared" si="0"/>
        <v>13370.17</v>
      </c>
      <c r="G68" s="37">
        <f>G69+G70+G71+G72</f>
        <v>2653.03</v>
      </c>
      <c r="H68" s="37">
        <f>H69+H70+H71+H72</f>
        <v>2680.72</v>
      </c>
      <c r="I68" s="37">
        <f>I69+I70+I71+I72</f>
        <v>2686.41</v>
      </c>
      <c r="J68" s="37">
        <f>J69+J70+J71+J72</f>
        <v>2692.18</v>
      </c>
      <c r="K68" s="37">
        <f>K69+K70+K71+K72</f>
        <v>2657.83</v>
      </c>
      <c r="L68" s="236" t="s">
        <v>59</v>
      </c>
      <c r="M68" s="236"/>
    </row>
    <row r="69" spans="1:14" ht="38.25">
      <c r="A69" s="236"/>
      <c r="B69" s="237"/>
      <c r="C69" s="236"/>
      <c r="D69" s="24" t="s">
        <v>11</v>
      </c>
      <c r="E69" s="24"/>
      <c r="F69" s="38">
        <f t="shared" si="0"/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236"/>
      <c r="M69" s="236"/>
    </row>
    <row r="70" spans="1:14" ht="38.25">
      <c r="A70" s="236"/>
      <c r="B70" s="237"/>
      <c r="C70" s="236"/>
      <c r="D70" s="24" t="s">
        <v>12</v>
      </c>
      <c r="E70" s="24"/>
      <c r="F70" s="38">
        <f t="shared" si="0"/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236"/>
      <c r="M70" s="236"/>
    </row>
    <row r="71" spans="1:14" ht="38.25">
      <c r="A71" s="236"/>
      <c r="B71" s="237"/>
      <c r="C71" s="236"/>
      <c r="D71" s="24" t="s">
        <v>13</v>
      </c>
      <c r="E71" s="24"/>
      <c r="F71" s="38">
        <f t="shared" si="0"/>
        <v>13370.17</v>
      </c>
      <c r="G71" s="39">
        <v>2653.03</v>
      </c>
      <c r="H71" s="39">
        <v>2680.72</v>
      </c>
      <c r="I71" s="39">
        <v>2686.41</v>
      </c>
      <c r="J71" s="39">
        <v>2692.18</v>
      </c>
      <c r="K71" s="39">
        <v>2657.83</v>
      </c>
      <c r="L71" s="236"/>
      <c r="M71" s="236"/>
    </row>
    <row r="72" spans="1:14" ht="25.5">
      <c r="A72" s="236"/>
      <c r="B72" s="237"/>
      <c r="C72" s="236"/>
      <c r="D72" s="24" t="s">
        <v>14</v>
      </c>
      <c r="E72" s="24"/>
      <c r="F72" s="38">
        <f t="shared" si="0"/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236"/>
      <c r="M72" s="236"/>
    </row>
    <row r="73" spans="1:14">
      <c r="A73" s="234"/>
      <c r="B73" s="243" t="s">
        <v>60</v>
      </c>
      <c r="C73" s="232"/>
      <c r="D73" s="23" t="s">
        <v>33</v>
      </c>
      <c r="E73" s="23"/>
      <c r="F73" s="58">
        <f>1100594.69</f>
        <v>1100594.69</v>
      </c>
      <c r="G73" s="58">
        <f>G74+G75+G76+G77</f>
        <v>210216.22</v>
      </c>
      <c r="H73" s="58">
        <f>H74+H75+H76+H77</f>
        <v>231208.68800000002</v>
      </c>
      <c r="I73" s="58">
        <f>I74+I75+I76+I77</f>
        <v>223654.47999999998</v>
      </c>
      <c r="J73" s="58">
        <f>J74+J75+J76+J77</f>
        <v>223982.80599999998</v>
      </c>
      <c r="K73" s="37">
        <f>K74+K75+K76+K77</f>
        <v>212197.48999999996</v>
      </c>
      <c r="L73" s="234"/>
      <c r="M73" s="234"/>
    </row>
    <row r="74" spans="1:14" ht="38.25">
      <c r="A74" s="234"/>
      <c r="B74" s="243"/>
      <c r="C74" s="232"/>
      <c r="D74" s="23" t="s">
        <v>11</v>
      </c>
      <c r="E74" s="23"/>
      <c r="F74" s="58">
        <f t="shared" si="0"/>
        <v>0</v>
      </c>
      <c r="G74" s="58">
        <f t="shared" ref="G74:K77" si="3">G14</f>
        <v>0</v>
      </c>
      <c r="H74" s="58">
        <f t="shared" si="3"/>
        <v>0</v>
      </c>
      <c r="I74" s="59">
        <f t="shared" si="3"/>
        <v>0</v>
      </c>
      <c r="J74" s="59">
        <f t="shared" si="3"/>
        <v>0</v>
      </c>
      <c r="K74" s="59">
        <f t="shared" si="3"/>
        <v>0</v>
      </c>
      <c r="L74" s="234"/>
      <c r="M74" s="234"/>
    </row>
    <row r="75" spans="1:14" ht="38.25">
      <c r="A75" s="234"/>
      <c r="B75" s="243"/>
      <c r="C75" s="232"/>
      <c r="D75" s="23" t="s">
        <v>12</v>
      </c>
      <c r="E75" s="23"/>
      <c r="F75" s="58">
        <f t="shared" si="0"/>
        <v>0</v>
      </c>
      <c r="G75" s="58">
        <f t="shared" si="3"/>
        <v>0</v>
      </c>
      <c r="H75" s="58">
        <f t="shared" si="3"/>
        <v>0</v>
      </c>
      <c r="I75" s="59">
        <f t="shared" si="3"/>
        <v>0</v>
      </c>
      <c r="J75" s="59">
        <f t="shared" si="3"/>
        <v>0</v>
      </c>
      <c r="K75" s="59">
        <f t="shared" si="3"/>
        <v>0</v>
      </c>
      <c r="L75" s="234"/>
      <c r="M75" s="234"/>
    </row>
    <row r="76" spans="1:14" ht="38.25">
      <c r="A76" s="234"/>
      <c r="B76" s="243"/>
      <c r="C76" s="232"/>
      <c r="D76" s="23" t="s">
        <v>13</v>
      </c>
      <c r="E76" s="23"/>
      <c r="F76" s="94">
        <f>G76+H76+I76+J76+K76</f>
        <v>1101259.6839999999</v>
      </c>
      <c r="G76" s="58">
        <f t="shared" si="3"/>
        <v>210216.22</v>
      </c>
      <c r="H76" s="94">
        <f>H16</f>
        <v>231208.68800000002</v>
      </c>
      <c r="I76" s="59">
        <f t="shared" si="3"/>
        <v>223654.47999999998</v>
      </c>
      <c r="J76" s="59">
        <f t="shared" si="3"/>
        <v>223982.80599999998</v>
      </c>
      <c r="K76" s="59">
        <f t="shared" si="3"/>
        <v>212197.48999999996</v>
      </c>
      <c r="L76" s="234"/>
      <c r="M76" s="234"/>
    </row>
    <row r="77" spans="1:14" ht="25.5">
      <c r="A77" s="234"/>
      <c r="B77" s="243"/>
      <c r="C77" s="232"/>
      <c r="D77" s="23" t="s">
        <v>14</v>
      </c>
      <c r="E77" s="23"/>
      <c r="F77" s="37">
        <f t="shared" si="0"/>
        <v>0</v>
      </c>
      <c r="G77" s="58">
        <f t="shared" si="3"/>
        <v>0</v>
      </c>
      <c r="H77" s="58">
        <f t="shared" si="3"/>
        <v>0</v>
      </c>
      <c r="I77" s="59">
        <f t="shared" si="3"/>
        <v>0</v>
      </c>
      <c r="J77" s="59">
        <f t="shared" si="3"/>
        <v>0</v>
      </c>
      <c r="K77" s="59">
        <f t="shared" si="3"/>
        <v>0</v>
      </c>
      <c r="L77" s="234"/>
      <c r="M77" s="234"/>
    </row>
    <row r="79" spans="1:14">
      <c r="N79" s="21"/>
    </row>
    <row r="80" spans="1:14">
      <c r="G80" s="75"/>
    </row>
  </sheetData>
  <mergeCells count="80">
    <mergeCell ref="J1:M1"/>
    <mergeCell ref="A2:M2"/>
    <mergeCell ref="A3:M3"/>
    <mergeCell ref="A5:A6"/>
    <mergeCell ref="B5:B6"/>
    <mergeCell ref="C5:C6"/>
    <mergeCell ref="D5:D6"/>
    <mergeCell ref="E5:E6"/>
    <mergeCell ref="F5:F6"/>
    <mergeCell ref="G5:K5"/>
    <mergeCell ref="L5:L6"/>
    <mergeCell ref="M5:M6"/>
    <mergeCell ref="A8:A12"/>
    <mergeCell ref="B8:B12"/>
    <mergeCell ref="C8:C12"/>
    <mergeCell ref="L8:L12"/>
    <mergeCell ref="M8:M12"/>
    <mergeCell ref="A18:A22"/>
    <mergeCell ref="B18:B22"/>
    <mergeCell ref="C18:C22"/>
    <mergeCell ref="L18:L22"/>
    <mergeCell ref="M18:M22"/>
    <mergeCell ref="A13:A17"/>
    <mergeCell ref="B13:B17"/>
    <mergeCell ref="C13:C17"/>
    <mergeCell ref="L13:L17"/>
    <mergeCell ref="M13:M17"/>
    <mergeCell ref="A28:A32"/>
    <mergeCell ref="B28:B32"/>
    <mergeCell ref="C28:C32"/>
    <mergeCell ref="L28:L32"/>
    <mergeCell ref="M28:M32"/>
    <mergeCell ref="A23:A27"/>
    <mergeCell ref="B23:B27"/>
    <mergeCell ref="C23:C27"/>
    <mergeCell ref="L23:L27"/>
    <mergeCell ref="M23:M27"/>
    <mergeCell ref="A38:A42"/>
    <mergeCell ref="B38:B42"/>
    <mergeCell ref="C38:C42"/>
    <mergeCell ref="L38:L42"/>
    <mergeCell ref="M38:M42"/>
    <mergeCell ref="A33:A37"/>
    <mergeCell ref="B33:B37"/>
    <mergeCell ref="C33:C37"/>
    <mergeCell ref="L33:L37"/>
    <mergeCell ref="M33:M37"/>
    <mergeCell ref="A48:A52"/>
    <mergeCell ref="B48:B52"/>
    <mergeCell ref="C48:C52"/>
    <mergeCell ref="L48:L52"/>
    <mergeCell ref="M48:M52"/>
    <mergeCell ref="A43:A47"/>
    <mergeCell ref="B43:B47"/>
    <mergeCell ref="C43:C47"/>
    <mergeCell ref="L43:L47"/>
    <mergeCell ref="M43:M47"/>
    <mergeCell ref="A53:A57"/>
    <mergeCell ref="B53:B57"/>
    <mergeCell ref="C53:C57"/>
    <mergeCell ref="A58:A62"/>
    <mergeCell ref="B58:B62"/>
    <mergeCell ref="C58:C62"/>
    <mergeCell ref="L58:L62"/>
    <mergeCell ref="M58:M62"/>
    <mergeCell ref="A63:A67"/>
    <mergeCell ref="B63:B67"/>
    <mergeCell ref="C63:C67"/>
    <mergeCell ref="L63:L67"/>
    <mergeCell ref="M63:M67"/>
    <mergeCell ref="A73:A77"/>
    <mergeCell ref="B73:B77"/>
    <mergeCell ref="C73:C77"/>
    <mergeCell ref="L73:L77"/>
    <mergeCell ref="M73:M77"/>
    <mergeCell ref="A68:A72"/>
    <mergeCell ref="B68:B72"/>
    <mergeCell ref="C68:C72"/>
    <mergeCell ref="L68:L72"/>
    <mergeCell ref="M68:M72"/>
  </mergeCells>
  <pageMargins left="0.70866141732283472" right="0.70866141732283472" top="7.874015748031496E-2" bottom="0.74803149606299213" header="0.31496062992125984" footer="0.31496062992125984"/>
  <pageSetup paperSize="9" scale="61" firstPageNumber="44" fitToHeight="0" orientation="landscape" useFirstPageNumber="1" r:id="rId1"/>
  <headerFooter scaleWithDoc="0" alignWithMargins="0"/>
  <rowBreaks count="1" manualBreakCount="1">
    <brk id="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opLeftCell="A16" workbookViewId="0">
      <selection activeCell="I25" sqref="I25"/>
    </sheetView>
  </sheetViews>
  <sheetFormatPr defaultRowHeight="15"/>
  <cols>
    <col min="1" max="1" width="11" customWidth="1"/>
    <col min="2" max="2" width="36.42578125" customWidth="1"/>
    <col min="3" max="3" width="29" customWidth="1"/>
    <col min="4" max="4" width="30.28515625" customWidth="1"/>
  </cols>
  <sheetData>
    <row r="2" spans="1:4" ht="15.75">
      <c r="A2" s="60"/>
      <c r="B2" s="60"/>
      <c r="C2" s="60"/>
      <c r="D2" s="61"/>
    </row>
    <row r="3" spans="1:4" ht="15.75">
      <c r="A3" s="60"/>
      <c r="B3" s="60"/>
      <c r="C3" s="60"/>
      <c r="D3" s="61"/>
    </row>
    <row r="4" spans="1:4" ht="15.75">
      <c r="A4" s="62"/>
      <c r="B4" s="60"/>
      <c r="C4" s="60"/>
      <c r="D4" s="60"/>
    </row>
    <row r="5" spans="1:4">
      <c r="A5" s="265" t="s">
        <v>61</v>
      </c>
      <c r="B5" s="265"/>
      <c r="C5" s="265"/>
      <c r="D5" s="265"/>
    </row>
    <row r="6" spans="1:4" ht="38.25">
      <c r="A6" s="63" t="s">
        <v>62</v>
      </c>
      <c r="B6" s="63" t="s">
        <v>63</v>
      </c>
      <c r="C6" s="63" t="s">
        <v>64</v>
      </c>
      <c r="D6" s="63" t="s">
        <v>65</v>
      </c>
    </row>
    <row r="7" spans="1:4">
      <c r="A7" s="266" t="s">
        <v>66</v>
      </c>
      <c r="B7" s="267"/>
      <c r="C7" s="267"/>
      <c r="D7" s="268"/>
    </row>
    <row r="8" spans="1:4">
      <c r="A8" s="269" t="s">
        <v>67</v>
      </c>
      <c r="B8" s="270"/>
      <c r="C8" s="270"/>
      <c r="D8" s="271"/>
    </row>
    <row r="9" spans="1:4" ht="63.75">
      <c r="A9" s="64">
        <v>1</v>
      </c>
      <c r="B9" s="12" t="s">
        <v>68</v>
      </c>
      <c r="C9" s="63" t="s">
        <v>69</v>
      </c>
      <c r="D9" s="65" t="s">
        <v>70</v>
      </c>
    </row>
    <row r="10" spans="1:4" ht="63.75">
      <c r="A10" s="64"/>
      <c r="B10" s="12" t="s">
        <v>34</v>
      </c>
      <c r="C10" s="63" t="s">
        <v>71</v>
      </c>
      <c r="D10" s="63" t="s">
        <v>70</v>
      </c>
    </row>
    <row r="11" spans="1:4" ht="51">
      <c r="A11" s="64"/>
      <c r="B11" s="12" t="s">
        <v>72</v>
      </c>
      <c r="C11" s="63" t="s">
        <v>73</v>
      </c>
      <c r="D11" s="63" t="s">
        <v>70</v>
      </c>
    </row>
    <row r="12" spans="1:4" ht="63.75">
      <c r="A12" s="64"/>
      <c r="B12" s="12" t="s">
        <v>35</v>
      </c>
      <c r="C12" s="63" t="s">
        <v>74</v>
      </c>
      <c r="D12" s="63" t="s">
        <v>70</v>
      </c>
    </row>
    <row r="13" spans="1:4" ht="63.75">
      <c r="A13" s="66"/>
      <c r="B13" s="67" t="s">
        <v>75</v>
      </c>
      <c r="C13" s="68" t="s">
        <v>76</v>
      </c>
      <c r="D13" s="63" t="s">
        <v>70</v>
      </c>
    </row>
    <row r="14" spans="1:4" ht="51">
      <c r="A14" s="66"/>
      <c r="B14" s="67" t="s">
        <v>36</v>
      </c>
      <c r="C14" s="69" t="s">
        <v>77</v>
      </c>
      <c r="D14" s="63" t="s">
        <v>70</v>
      </c>
    </row>
    <row r="15" spans="1:4" ht="51">
      <c r="A15" s="66"/>
      <c r="B15" s="67" t="s">
        <v>37</v>
      </c>
      <c r="C15" s="69" t="s">
        <v>78</v>
      </c>
      <c r="D15" s="63" t="s">
        <v>70</v>
      </c>
    </row>
    <row r="16" spans="1:4" ht="51">
      <c r="A16" s="66"/>
      <c r="B16" s="67" t="s">
        <v>38</v>
      </c>
      <c r="C16" s="69" t="s">
        <v>79</v>
      </c>
      <c r="D16" s="63" t="s">
        <v>70</v>
      </c>
    </row>
    <row r="17" spans="1:4">
      <c r="A17" s="272" t="s">
        <v>80</v>
      </c>
      <c r="B17" s="273"/>
      <c r="C17" s="273"/>
      <c r="D17" s="274"/>
    </row>
    <row r="18" spans="1:4" ht="51">
      <c r="A18" s="66"/>
      <c r="B18" s="67" t="s">
        <v>81</v>
      </c>
      <c r="C18" s="68" t="s">
        <v>82</v>
      </c>
      <c r="D18" s="63" t="s">
        <v>70</v>
      </c>
    </row>
    <row r="19" spans="1:4">
      <c r="A19" s="70"/>
      <c r="B19" s="275" t="s">
        <v>83</v>
      </c>
      <c r="C19" s="275"/>
      <c r="D19" s="275"/>
    </row>
    <row r="20" spans="1:4" ht="51">
      <c r="A20" s="71"/>
      <c r="B20" s="70" t="s">
        <v>84</v>
      </c>
      <c r="C20" s="63" t="s">
        <v>85</v>
      </c>
      <c r="D20" s="63" t="s">
        <v>70</v>
      </c>
    </row>
    <row r="21" spans="1:4" ht="51">
      <c r="A21" s="71"/>
      <c r="B21" s="63" t="s">
        <v>47</v>
      </c>
      <c r="C21" s="68" t="s">
        <v>86</v>
      </c>
      <c r="D21" s="63" t="s">
        <v>70</v>
      </c>
    </row>
    <row r="22" spans="1:4" ht="51">
      <c r="A22" s="71"/>
      <c r="B22" s="63" t="s">
        <v>49</v>
      </c>
      <c r="C22" s="68" t="s">
        <v>87</v>
      </c>
      <c r="D22" s="63" t="s">
        <v>70</v>
      </c>
    </row>
    <row r="23" spans="1:4" ht="63.75">
      <c r="A23" s="71"/>
      <c r="B23" s="70" t="s">
        <v>88</v>
      </c>
      <c r="C23" s="63" t="s">
        <v>89</v>
      </c>
      <c r="D23" s="63" t="s">
        <v>70</v>
      </c>
    </row>
    <row r="24" spans="1:4" ht="114.75">
      <c r="A24" s="71"/>
      <c r="B24" s="70" t="s">
        <v>54</v>
      </c>
      <c r="C24" s="63" t="s">
        <v>90</v>
      </c>
      <c r="D24" s="63" t="s">
        <v>70</v>
      </c>
    </row>
    <row r="25" spans="1:4" ht="63.75">
      <c r="A25" s="72"/>
      <c r="B25" s="73" t="s">
        <v>91</v>
      </c>
      <c r="C25" s="68" t="s">
        <v>92</v>
      </c>
      <c r="D25" s="68" t="s">
        <v>70</v>
      </c>
    </row>
    <row r="26" spans="1:4" ht="51">
      <c r="A26" s="72"/>
      <c r="B26" s="73" t="s">
        <v>56</v>
      </c>
      <c r="C26" s="68" t="s">
        <v>93</v>
      </c>
      <c r="D26" s="68" t="s">
        <v>70</v>
      </c>
    </row>
    <row r="27" spans="1:4" ht="18.75">
      <c r="A27" s="264" t="s">
        <v>94</v>
      </c>
      <c r="B27" s="264"/>
      <c r="C27" s="74"/>
      <c r="D27" s="26" t="s">
        <v>95</v>
      </c>
    </row>
    <row r="28" spans="1:4" ht="18.75">
      <c r="A28" s="264"/>
      <c r="B28" s="264"/>
      <c r="C28" s="74"/>
      <c r="D28" s="74"/>
    </row>
    <row r="29" spans="1:4" ht="18.75">
      <c r="A29" s="264"/>
      <c r="B29" s="264"/>
      <c r="C29" s="74"/>
      <c r="D29" s="74"/>
    </row>
  </sheetData>
  <mergeCells count="6">
    <mergeCell ref="A27:B29"/>
    <mergeCell ref="A5:D5"/>
    <mergeCell ref="A7:D7"/>
    <mergeCell ref="A8:D8"/>
    <mergeCell ref="A17:D17"/>
    <mergeCell ref="B19:D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Паспорт общий</vt:lpstr>
      <vt:lpstr>Мероприятия ПП 5</vt:lpstr>
      <vt:lpstr>Паспорт ПП3</vt:lpstr>
      <vt:lpstr>Мероприятия ПП3</vt:lpstr>
      <vt:lpstr>Мероприятия ПП5</vt:lpstr>
      <vt:lpstr>Лист1</vt:lpstr>
      <vt:lpstr>Лист8</vt:lpstr>
      <vt:lpstr>'Мероприятия ПП 5'!Область_печати</vt:lpstr>
      <vt:lpstr>'Паспорт общий'!Область_печати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Т.В.</dc:creator>
  <cp:lastModifiedBy>Филиппова О.В.</cp:lastModifiedBy>
  <cp:lastPrinted>2025-08-26T07:49:09Z</cp:lastPrinted>
  <dcterms:created xsi:type="dcterms:W3CDTF">2020-03-19T13:21:37Z</dcterms:created>
  <dcterms:modified xsi:type="dcterms:W3CDTF">2025-08-29T12:21:37Z</dcterms:modified>
</cp:coreProperties>
</file>