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19440" windowHeight="11475"/>
  </bookViews>
  <sheets>
    <sheet name="С 01.07.2022" sheetId="6" r:id="rId1"/>
  </sheets>
  <definedNames>
    <definedName name="_xlnm._FilterDatabase" localSheetId="0" hidden="1">'С 01.07.2022'!$B$24:$M$405</definedName>
    <definedName name="_xlnm.Print_Titles" localSheetId="0">'С 01.07.2022'!$19:$24</definedName>
  </definedNames>
  <calcPr calcId="145621" refMode="R1C1" fullPrecision="0"/>
</workbook>
</file>

<file path=xl/calcChain.xml><?xml version="1.0" encoding="utf-8"?>
<calcChain xmlns="http://schemas.openxmlformats.org/spreadsheetml/2006/main">
  <c r="D125" i="6" l="1"/>
  <c r="D124" i="6"/>
  <c r="D123" i="6"/>
  <c r="D287" i="6"/>
  <c r="D193" i="6"/>
  <c r="D176" i="6"/>
  <c r="D114" i="6"/>
  <c r="D75" i="6"/>
  <c r="D61" i="6" l="1"/>
  <c r="D63" i="6" l="1"/>
  <c r="D62" i="6"/>
  <c r="D196" i="6"/>
  <c r="D122" i="6"/>
  <c r="D112" i="6"/>
  <c r="D398" i="6"/>
  <c r="D27" i="6" l="1"/>
  <c r="D50" i="6"/>
  <c r="D52" i="6"/>
  <c r="D49" i="6"/>
  <c r="D38" i="6"/>
  <c r="D321" i="6" l="1"/>
  <c r="D224" i="6"/>
  <c r="D399" i="6"/>
  <c r="D409" i="6"/>
  <c r="D405" i="6" l="1"/>
  <c r="D404" i="6"/>
  <c r="D403" i="6"/>
  <c r="D402" i="6"/>
  <c r="D401" i="6"/>
  <c r="M352" i="6"/>
  <c r="L352" i="6"/>
  <c r="K352" i="6"/>
  <c r="H352" i="6"/>
  <c r="G352" i="6"/>
  <c r="F352" i="6"/>
  <c r="E352" i="6"/>
  <c r="M351" i="6"/>
  <c r="L351" i="6"/>
  <c r="K351" i="6"/>
  <c r="H351" i="6"/>
  <c r="G351" i="6"/>
  <c r="F351" i="6"/>
  <c r="E351" i="6"/>
  <c r="M349" i="6"/>
  <c r="L349" i="6"/>
  <c r="K349" i="6"/>
  <c r="H349" i="6"/>
  <c r="G349" i="6"/>
  <c r="F349" i="6"/>
  <c r="E349" i="6"/>
  <c r="M336" i="6"/>
  <c r="L336" i="6"/>
  <c r="K336" i="6"/>
  <c r="J336" i="6"/>
  <c r="H336" i="6"/>
  <c r="G336" i="6"/>
  <c r="F336" i="6"/>
  <c r="E336" i="6"/>
  <c r="M335" i="6"/>
  <c r="L335" i="6"/>
  <c r="K335" i="6"/>
  <c r="J335" i="6"/>
  <c r="H335" i="6"/>
  <c r="G335" i="6"/>
  <c r="F335" i="6"/>
  <c r="E335" i="6"/>
  <c r="M334" i="6"/>
  <c r="L334" i="6"/>
  <c r="K334" i="6"/>
  <c r="J334" i="6"/>
  <c r="H334" i="6"/>
  <c r="G334" i="6"/>
  <c r="F334" i="6"/>
  <c r="E334" i="6"/>
  <c r="M333" i="6"/>
  <c r="L333" i="6"/>
  <c r="K333" i="6"/>
  <c r="J333" i="6"/>
  <c r="H333" i="6"/>
  <c r="G333" i="6"/>
  <c r="F333" i="6"/>
  <c r="E333" i="6"/>
  <c r="M332" i="6"/>
  <c r="L332" i="6"/>
  <c r="K332" i="6"/>
  <c r="J332" i="6"/>
  <c r="H332" i="6"/>
  <c r="G332" i="6"/>
  <c r="F332" i="6"/>
  <c r="E332" i="6"/>
  <c r="M323" i="6"/>
  <c r="L323" i="6"/>
  <c r="K323" i="6"/>
  <c r="J323" i="6"/>
  <c r="H323" i="6"/>
  <c r="G323" i="6"/>
  <c r="F323" i="6"/>
  <c r="E323" i="6"/>
  <c r="M322" i="6"/>
  <c r="L322" i="6"/>
  <c r="K322" i="6"/>
  <c r="J322" i="6"/>
  <c r="H322" i="6"/>
  <c r="G322" i="6"/>
  <c r="F322" i="6"/>
  <c r="E322" i="6"/>
  <c r="M319" i="6"/>
  <c r="L319" i="6"/>
  <c r="K319" i="6"/>
  <c r="J319" i="6"/>
  <c r="H319" i="6"/>
  <c r="G319" i="6"/>
  <c r="F319" i="6"/>
  <c r="E319" i="6"/>
  <c r="M318" i="6"/>
  <c r="L318" i="6"/>
  <c r="K318" i="6"/>
  <c r="J318" i="6"/>
  <c r="H318" i="6"/>
  <c r="G318" i="6"/>
  <c r="F318" i="6"/>
  <c r="E318" i="6"/>
  <c r="M316" i="6"/>
  <c r="L316" i="6"/>
  <c r="K316" i="6"/>
  <c r="J316" i="6"/>
  <c r="H316" i="6"/>
  <c r="G316" i="6"/>
  <c r="F316" i="6"/>
  <c r="E316" i="6"/>
  <c r="M315" i="6"/>
  <c r="L315" i="6"/>
  <c r="K315" i="6"/>
  <c r="G315" i="6"/>
  <c r="F315" i="6"/>
  <c r="E315" i="6"/>
  <c r="M314" i="6"/>
  <c r="L314" i="6"/>
  <c r="K314" i="6"/>
  <c r="J314" i="6"/>
  <c r="H314" i="6"/>
  <c r="G314" i="6"/>
  <c r="F314" i="6"/>
  <c r="E314" i="6"/>
  <c r="M313" i="6"/>
  <c r="L313" i="6"/>
  <c r="K313" i="6"/>
  <c r="J313" i="6"/>
  <c r="H313" i="6"/>
  <c r="G313" i="6"/>
  <c r="F313" i="6"/>
  <c r="E313" i="6"/>
  <c r="M312" i="6"/>
  <c r="L312" i="6"/>
  <c r="K312" i="6"/>
  <c r="J312" i="6"/>
  <c r="H312" i="6"/>
  <c r="G312" i="6"/>
  <c r="F312" i="6"/>
  <c r="E312" i="6"/>
  <c r="M311" i="6"/>
  <c r="L311" i="6"/>
  <c r="K311" i="6"/>
  <c r="J311" i="6"/>
  <c r="H311" i="6"/>
  <c r="G311" i="6"/>
  <c r="F311" i="6"/>
  <c r="E311" i="6"/>
  <c r="M308" i="6"/>
  <c r="L308" i="6"/>
  <c r="K308" i="6"/>
  <c r="J308" i="6"/>
  <c r="H308" i="6"/>
  <c r="G308" i="6"/>
  <c r="F308" i="6"/>
  <c r="E308" i="6"/>
  <c r="M307" i="6"/>
  <c r="L307" i="6"/>
  <c r="K307" i="6"/>
  <c r="J307" i="6"/>
  <c r="H307" i="6"/>
  <c r="G307" i="6"/>
  <c r="F307" i="6"/>
  <c r="E307" i="6"/>
  <c r="M306" i="6"/>
  <c r="L306" i="6"/>
  <c r="K306" i="6"/>
  <c r="J306" i="6"/>
  <c r="H306" i="6"/>
  <c r="G306" i="6"/>
  <c r="F306" i="6"/>
  <c r="E306" i="6"/>
  <c r="M299" i="6"/>
  <c r="L299" i="6"/>
  <c r="K299" i="6"/>
  <c r="H299" i="6"/>
  <c r="G299" i="6"/>
  <c r="F299" i="6"/>
  <c r="E299" i="6"/>
  <c r="M295" i="6"/>
  <c r="L295" i="6"/>
  <c r="K295" i="6"/>
  <c r="J295" i="6"/>
  <c r="H295" i="6"/>
  <c r="G295" i="6"/>
  <c r="F295" i="6"/>
  <c r="E295" i="6"/>
  <c r="M223" i="6"/>
  <c r="L223" i="6"/>
  <c r="K223" i="6"/>
  <c r="J223" i="6"/>
  <c r="H223" i="6"/>
  <c r="G223" i="6"/>
  <c r="F223" i="6"/>
  <c r="E223" i="6"/>
  <c r="M222" i="6"/>
  <c r="L222" i="6"/>
  <c r="K222" i="6"/>
  <c r="J222" i="6"/>
  <c r="H222" i="6"/>
  <c r="G222" i="6"/>
  <c r="F222" i="6"/>
  <c r="E222" i="6"/>
  <c r="M221" i="6"/>
  <c r="L221" i="6"/>
  <c r="K221" i="6"/>
  <c r="J221" i="6"/>
  <c r="H221" i="6"/>
  <c r="G221" i="6"/>
  <c r="F221" i="6"/>
  <c r="E221" i="6"/>
  <c r="M220" i="6"/>
  <c r="L220" i="6"/>
  <c r="K220" i="6"/>
  <c r="J220" i="6"/>
  <c r="H220" i="6"/>
  <c r="G220" i="6"/>
  <c r="F220" i="6"/>
  <c r="E220" i="6"/>
  <c r="M219" i="6"/>
  <c r="L219" i="6"/>
  <c r="K219" i="6"/>
  <c r="J219" i="6"/>
  <c r="H219" i="6"/>
  <c r="G219" i="6"/>
  <c r="F219" i="6"/>
  <c r="E219" i="6"/>
  <c r="M217" i="6"/>
  <c r="L217" i="6"/>
  <c r="K217" i="6"/>
  <c r="J217" i="6"/>
  <c r="H217" i="6"/>
  <c r="G217" i="6"/>
  <c r="F217" i="6"/>
  <c r="E217" i="6"/>
  <c r="M216" i="6"/>
  <c r="L216" i="6"/>
  <c r="K216" i="6"/>
  <c r="J216" i="6"/>
  <c r="H216" i="6"/>
  <c r="G216" i="6"/>
  <c r="F216" i="6"/>
  <c r="E216" i="6"/>
  <c r="M211" i="6"/>
  <c r="L211" i="6"/>
  <c r="K211" i="6"/>
  <c r="J211" i="6"/>
  <c r="H211" i="6"/>
  <c r="G211" i="6"/>
  <c r="F211" i="6"/>
  <c r="E211" i="6"/>
  <c r="M210" i="6"/>
  <c r="L210" i="6"/>
  <c r="K210" i="6"/>
  <c r="J210" i="6"/>
  <c r="H210" i="6"/>
  <c r="G210" i="6"/>
  <c r="F210" i="6"/>
  <c r="E210" i="6"/>
  <c r="M209" i="6"/>
  <c r="L209" i="6"/>
  <c r="K209" i="6"/>
  <c r="J209" i="6"/>
  <c r="H209" i="6"/>
  <c r="G209" i="6"/>
  <c r="F209" i="6"/>
  <c r="E209" i="6"/>
  <c r="M208" i="6"/>
  <c r="L208" i="6"/>
  <c r="K208" i="6"/>
  <c r="J208" i="6"/>
  <c r="H208" i="6"/>
  <c r="G208" i="6"/>
  <c r="F208" i="6"/>
  <c r="E208" i="6"/>
  <c r="M206" i="6"/>
  <c r="L206" i="6"/>
  <c r="K206" i="6"/>
  <c r="J206" i="6"/>
  <c r="H206" i="6"/>
  <c r="G206" i="6"/>
  <c r="F206" i="6"/>
  <c r="E206" i="6"/>
  <c r="M198" i="6"/>
  <c r="L198" i="6"/>
  <c r="K198" i="6"/>
  <c r="J198" i="6"/>
  <c r="H198" i="6"/>
  <c r="G198" i="6"/>
  <c r="F198" i="6"/>
  <c r="E198" i="6"/>
  <c r="M197" i="6"/>
  <c r="L197" i="6"/>
  <c r="K197" i="6"/>
  <c r="J197" i="6"/>
  <c r="H197" i="6"/>
  <c r="G197" i="6"/>
  <c r="F197" i="6"/>
  <c r="E197" i="6"/>
  <c r="M192" i="6"/>
  <c r="L192" i="6"/>
  <c r="K192" i="6"/>
  <c r="J192" i="6"/>
  <c r="H192" i="6"/>
  <c r="G192" i="6"/>
  <c r="F192" i="6"/>
  <c r="E192" i="6"/>
  <c r="M191" i="6"/>
  <c r="L191" i="6"/>
  <c r="K191" i="6"/>
  <c r="J191" i="6"/>
  <c r="H191" i="6"/>
  <c r="G191" i="6"/>
  <c r="F191" i="6"/>
  <c r="E191" i="6"/>
  <c r="M190" i="6"/>
  <c r="L190" i="6"/>
  <c r="K190" i="6"/>
  <c r="J190" i="6"/>
  <c r="H190" i="6"/>
  <c r="G190" i="6"/>
  <c r="F190" i="6"/>
  <c r="E190" i="6"/>
  <c r="M189" i="6"/>
  <c r="L189" i="6"/>
  <c r="K189" i="6"/>
  <c r="J189" i="6"/>
  <c r="H189" i="6"/>
  <c r="G189" i="6"/>
  <c r="F189" i="6"/>
  <c r="E189" i="6"/>
  <c r="M188" i="6"/>
  <c r="L188" i="6"/>
  <c r="K188" i="6"/>
  <c r="J188" i="6"/>
  <c r="H188" i="6"/>
  <c r="G188" i="6"/>
  <c r="F188" i="6"/>
  <c r="E188" i="6"/>
  <c r="M182" i="6"/>
  <c r="L182" i="6"/>
  <c r="K182" i="6"/>
  <c r="J182" i="6"/>
  <c r="H182" i="6"/>
  <c r="G182" i="6"/>
  <c r="F182" i="6"/>
  <c r="E182" i="6"/>
  <c r="M146" i="6"/>
  <c r="L146" i="6"/>
  <c r="K146" i="6"/>
  <c r="J146" i="6"/>
  <c r="I146" i="6"/>
  <c r="H146" i="6"/>
  <c r="G146" i="6"/>
  <c r="F146" i="6"/>
  <c r="E146" i="6"/>
  <c r="M135" i="6"/>
  <c r="L135" i="6"/>
  <c r="K135" i="6"/>
  <c r="J135" i="6"/>
  <c r="I135" i="6"/>
  <c r="H135" i="6"/>
  <c r="G135" i="6"/>
  <c r="F135" i="6"/>
  <c r="E135" i="6"/>
  <c r="M134" i="6"/>
  <c r="L134" i="6"/>
  <c r="K134" i="6"/>
  <c r="J134" i="6"/>
  <c r="I134" i="6"/>
  <c r="H134" i="6"/>
  <c r="G134" i="6"/>
  <c r="F134" i="6"/>
  <c r="E134" i="6"/>
  <c r="M128" i="6"/>
  <c r="L128" i="6"/>
  <c r="K128" i="6"/>
  <c r="J128" i="6"/>
  <c r="I128" i="6"/>
  <c r="H128" i="6"/>
  <c r="G128" i="6"/>
  <c r="F128" i="6"/>
  <c r="E128" i="6"/>
  <c r="M80" i="6"/>
  <c r="L80" i="6"/>
  <c r="K80" i="6"/>
  <c r="I80" i="6"/>
  <c r="H80" i="6"/>
  <c r="G80" i="6"/>
  <c r="F80" i="6"/>
  <c r="E80" i="6"/>
  <c r="M77" i="6"/>
  <c r="L77" i="6"/>
  <c r="K77" i="6"/>
  <c r="I77" i="6"/>
  <c r="H77" i="6"/>
  <c r="G77" i="6"/>
  <c r="F77" i="6"/>
  <c r="E77" i="6"/>
  <c r="M76" i="6"/>
  <c r="L76" i="6"/>
  <c r="K76" i="6"/>
  <c r="I76" i="6"/>
  <c r="H76" i="6"/>
  <c r="G76" i="6"/>
  <c r="F76" i="6"/>
  <c r="E76" i="6"/>
  <c r="M67" i="6"/>
  <c r="L67" i="6"/>
  <c r="K67" i="6"/>
  <c r="I67" i="6"/>
  <c r="H67" i="6"/>
  <c r="G67" i="6"/>
  <c r="F67" i="6"/>
  <c r="E67" i="6"/>
  <c r="M65" i="6"/>
  <c r="L65" i="6"/>
  <c r="K65" i="6"/>
  <c r="I65" i="6"/>
  <c r="H65" i="6"/>
  <c r="G65" i="6"/>
  <c r="F65" i="6"/>
  <c r="E65" i="6"/>
  <c r="M45" i="6"/>
  <c r="L45" i="6"/>
  <c r="K45" i="6"/>
  <c r="J45" i="6"/>
  <c r="I45" i="6"/>
  <c r="H45" i="6"/>
  <c r="G45" i="6"/>
  <c r="F45" i="6"/>
  <c r="E45" i="6"/>
  <c r="M36" i="6"/>
  <c r="L36" i="6"/>
  <c r="K36" i="6"/>
  <c r="J36" i="6"/>
  <c r="I36" i="6"/>
  <c r="H36" i="6"/>
  <c r="G36" i="6"/>
  <c r="F36" i="6"/>
  <c r="E36" i="6"/>
  <c r="M32" i="6"/>
  <c r="L32" i="6"/>
  <c r="K32" i="6"/>
  <c r="J32" i="6"/>
  <c r="I32" i="6"/>
  <c r="H32" i="6"/>
  <c r="G32" i="6"/>
  <c r="F32" i="6"/>
  <c r="E32" i="6"/>
  <c r="D352" i="6" l="1"/>
  <c r="D36" i="6"/>
  <c r="D306" i="6"/>
  <c r="D307" i="6"/>
  <c r="D308" i="6"/>
  <c r="D311" i="6"/>
  <c r="D313" i="6"/>
  <c r="D314" i="6"/>
  <c r="D315" i="6"/>
  <c r="D318" i="6"/>
  <c r="D319" i="6"/>
  <c r="D322" i="6"/>
  <c r="D334" i="6"/>
  <c r="D336" i="6"/>
  <c r="D45" i="6"/>
  <c r="D146" i="6"/>
  <c r="D182" i="6"/>
  <c r="D188" i="6"/>
  <c r="D189" i="6"/>
  <c r="D190" i="6"/>
  <c r="D191" i="6"/>
  <c r="D197" i="6"/>
  <c r="D198" i="6"/>
  <c r="D206" i="6"/>
  <c r="D208" i="6"/>
  <c r="D209" i="6"/>
  <c r="D210" i="6"/>
  <c r="D211" i="6"/>
  <c r="D216" i="6"/>
  <c r="D217" i="6"/>
  <c r="D219" i="6"/>
  <c r="D220" i="6"/>
  <c r="D222" i="6"/>
  <c r="D223" i="6"/>
  <c r="D295" i="6"/>
  <c r="D299" i="6"/>
  <c r="D312" i="6"/>
  <c r="D316" i="6"/>
  <c r="D323" i="6"/>
  <c r="D351" i="6"/>
  <c r="D65" i="6"/>
  <c r="D67" i="6"/>
  <c r="D76" i="6"/>
  <c r="D77" i="6"/>
  <c r="D80" i="6"/>
  <c r="D135" i="6"/>
  <c r="D32" i="6"/>
  <c r="D128" i="6"/>
  <c r="D134" i="6"/>
  <c r="D192" i="6"/>
  <c r="D221" i="6"/>
  <c r="D335" i="6"/>
  <c r="D332" i="6"/>
  <c r="D333" i="6"/>
  <c r="D349" i="6"/>
  <c r="D60" i="6" l="1"/>
  <c r="D397" i="6" l="1"/>
  <c r="D396" i="6"/>
  <c r="D395" i="6"/>
  <c r="D394" i="6"/>
  <c r="D393" i="6"/>
  <c r="D392" i="6"/>
  <c r="D391" i="6"/>
  <c r="D390" i="6"/>
  <c r="D389" i="6"/>
  <c r="D388" i="6"/>
  <c r="D387" i="6"/>
  <c r="D386" i="6"/>
  <c r="D385" i="6"/>
  <c r="D384" i="6"/>
  <c r="D383" i="6"/>
  <c r="D382" i="6"/>
  <c r="D381" i="6"/>
  <c r="D380" i="6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361" i="6"/>
  <c r="D360" i="6"/>
  <c r="D359" i="6"/>
  <c r="D358" i="6"/>
  <c r="D357" i="6"/>
  <c r="D356" i="6"/>
  <c r="D355" i="6"/>
  <c r="D354" i="6"/>
  <c r="D353" i="6"/>
  <c r="D350" i="6"/>
  <c r="D348" i="6"/>
  <c r="D347" i="6"/>
  <c r="D346" i="6"/>
  <c r="D345" i="6"/>
  <c r="D344" i="6"/>
  <c r="D343" i="6"/>
  <c r="D342" i="6"/>
  <c r="D341" i="6"/>
  <c r="D340" i="6"/>
  <c r="D339" i="6"/>
  <c r="D338" i="6"/>
  <c r="D337" i="6"/>
  <c r="D331" i="6"/>
  <c r="D330" i="6"/>
  <c r="D329" i="6"/>
  <c r="D328" i="6"/>
  <c r="D327" i="6"/>
  <c r="D326" i="6"/>
  <c r="D325" i="6"/>
  <c r="D324" i="6"/>
  <c r="D320" i="6"/>
  <c r="D317" i="6"/>
  <c r="D310" i="6"/>
  <c r="D309" i="6"/>
  <c r="D305" i="6"/>
  <c r="D304" i="6"/>
  <c r="D303" i="6"/>
  <c r="D302" i="6"/>
  <c r="D301" i="6"/>
  <c r="D300" i="6"/>
  <c r="D298" i="6"/>
  <c r="D297" i="6"/>
  <c r="D296" i="6"/>
  <c r="D294" i="6"/>
  <c r="D293" i="6"/>
  <c r="D292" i="6"/>
  <c r="D291" i="6"/>
  <c r="D290" i="6"/>
  <c r="D289" i="6"/>
  <c r="D288" i="6"/>
  <c r="D286" i="6"/>
  <c r="D285" i="6"/>
  <c r="D283" i="6"/>
  <c r="D282" i="6"/>
  <c r="D281" i="6"/>
  <c r="D280" i="6"/>
  <c r="D279" i="6"/>
  <c r="D278" i="6"/>
  <c r="D277" i="6"/>
  <c r="D276" i="6"/>
  <c r="D275" i="6"/>
  <c r="D274" i="6"/>
  <c r="D273" i="6"/>
  <c r="D272" i="6"/>
  <c r="D271" i="6"/>
  <c r="D270" i="6"/>
  <c r="D269" i="6"/>
  <c r="D268" i="6"/>
  <c r="D267" i="6"/>
  <c r="D266" i="6"/>
  <c r="D265" i="6"/>
  <c r="D264" i="6"/>
  <c r="D263" i="6"/>
  <c r="D262" i="6"/>
  <c r="D261" i="6"/>
  <c r="D260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244" i="6"/>
  <c r="D243" i="6"/>
  <c r="D242" i="6"/>
  <c r="D241" i="6"/>
  <c r="D240" i="6"/>
  <c r="D239" i="6"/>
  <c r="D238" i="6"/>
  <c r="D237" i="6"/>
  <c r="D236" i="6"/>
  <c r="D235" i="6"/>
  <c r="D233" i="6"/>
  <c r="D232" i="6"/>
  <c r="D231" i="6"/>
  <c r="D229" i="6"/>
  <c r="D228" i="6"/>
  <c r="D227" i="6"/>
  <c r="D226" i="6"/>
  <c r="D225" i="6"/>
  <c r="D218" i="6"/>
  <c r="D215" i="6"/>
  <c r="D214" i="6"/>
  <c r="D213" i="6"/>
  <c r="D212" i="6"/>
  <c r="D207" i="6"/>
  <c r="D205" i="6"/>
  <c r="D204" i="6"/>
  <c r="D203" i="6"/>
  <c r="D202" i="6"/>
  <c r="D201" i="6"/>
  <c r="D200" i="6"/>
  <c r="D199" i="6"/>
  <c r="D195" i="6"/>
  <c r="D194" i="6"/>
  <c r="D187" i="6"/>
  <c r="D186" i="6"/>
  <c r="D185" i="6"/>
  <c r="D184" i="6"/>
  <c r="D183" i="6"/>
  <c r="D181" i="6"/>
  <c r="D180" i="6"/>
  <c r="D179" i="6"/>
  <c r="D178" i="6"/>
  <c r="D177" i="6"/>
  <c r="D175" i="6"/>
  <c r="D174" i="6"/>
  <c r="D173" i="6"/>
  <c r="D172" i="6"/>
  <c r="D171" i="6"/>
  <c r="D170" i="6"/>
  <c r="D169" i="6"/>
  <c r="D168" i="6"/>
  <c r="D167" i="6"/>
  <c r="D166" i="6"/>
  <c r="D165" i="6"/>
  <c r="F163" i="6"/>
  <c r="E163" i="6"/>
  <c r="D162" i="6"/>
  <c r="D161" i="6"/>
  <c r="D160" i="6"/>
  <c r="D159" i="6"/>
  <c r="F158" i="6"/>
  <c r="E158" i="6"/>
  <c r="D157" i="6"/>
  <c r="D156" i="6"/>
  <c r="D155" i="6"/>
  <c r="D154" i="6"/>
  <c r="D153" i="6"/>
  <c r="D152" i="6"/>
  <c r="D151" i="6"/>
  <c r="D150" i="6"/>
  <c r="D149" i="6"/>
  <c r="D148" i="6"/>
  <c r="D147" i="6"/>
  <c r="D145" i="6"/>
  <c r="D144" i="6"/>
  <c r="D143" i="6"/>
  <c r="D142" i="6"/>
  <c r="D141" i="6"/>
  <c r="D140" i="6"/>
  <c r="D139" i="6"/>
  <c r="D138" i="6"/>
  <c r="F137" i="6"/>
  <c r="E137" i="6"/>
  <c r="D136" i="6"/>
  <c r="D133" i="6"/>
  <c r="D132" i="6"/>
  <c r="D131" i="6"/>
  <c r="D130" i="6"/>
  <c r="D129" i="6"/>
  <c r="D127" i="6"/>
  <c r="D126" i="6"/>
  <c r="D121" i="6"/>
  <c r="D120" i="6"/>
  <c r="D119" i="6"/>
  <c r="D118" i="6"/>
  <c r="D117" i="6"/>
  <c r="D116" i="6"/>
  <c r="D115" i="6"/>
  <c r="D113" i="6"/>
  <c r="D111" i="6"/>
  <c r="F110" i="6"/>
  <c r="E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5" i="6"/>
  <c r="D94" i="6"/>
  <c r="D93" i="6"/>
  <c r="F92" i="6"/>
  <c r="E92" i="6"/>
  <c r="D91" i="6"/>
  <c r="D90" i="6"/>
  <c r="D89" i="6"/>
  <c r="D88" i="6"/>
  <c r="D87" i="6"/>
  <c r="D86" i="6"/>
  <c r="D85" i="6"/>
  <c r="D84" i="6"/>
  <c r="D83" i="6"/>
  <c r="D82" i="6"/>
  <c r="D81" i="6"/>
  <c r="D79" i="6"/>
  <c r="D78" i="6"/>
  <c r="D74" i="6"/>
  <c r="D73" i="6"/>
  <c r="D72" i="6"/>
  <c r="D71" i="6"/>
  <c r="D70" i="6"/>
  <c r="D69" i="6"/>
  <c r="D68" i="6"/>
  <c r="D66" i="6"/>
  <c r="D57" i="6"/>
  <c r="D56" i="6"/>
  <c r="D55" i="6"/>
  <c r="F54" i="6"/>
  <c r="E54" i="6"/>
  <c r="D53" i="6"/>
  <c r="D51" i="6"/>
  <c r="D48" i="6"/>
  <c r="D47" i="6"/>
  <c r="D46" i="6"/>
  <c r="D44" i="6"/>
  <c r="D43" i="6"/>
  <c r="D42" i="6"/>
  <c r="D41" i="6"/>
  <c r="D40" i="6"/>
  <c r="D39" i="6"/>
  <c r="D37" i="6"/>
  <c r="D35" i="6"/>
  <c r="F34" i="6"/>
  <c r="E34" i="6"/>
  <c r="D33" i="6"/>
  <c r="D31" i="6"/>
  <c r="D30" i="6"/>
  <c r="D29" i="6"/>
  <c r="D28" i="6"/>
  <c r="D26" i="6"/>
  <c r="D110" i="6" l="1"/>
  <c r="D34" i="6"/>
  <c r="D54" i="6"/>
  <c r="D92" i="6"/>
  <c r="D137" i="6"/>
  <c r="D163" i="6"/>
  <c r="D158" i="6"/>
</calcChain>
</file>

<file path=xl/sharedStrings.xml><?xml version="1.0" encoding="utf-8"?>
<sst xmlns="http://schemas.openxmlformats.org/spreadsheetml/2006/main" count="784" uniqueCount="170">
  <si>
    <t>№ п\п</t>
  </si>
  <si>
    <t>Наименование улицы</t>
  </si>
  <si>
    <t>Всего</t>
  </si>
  <si>
    <t>в том числе комплексное техническое обслуживание и ремонт лифтов и лифтовых диспетчерских систем сигнализации и связи (ЛДСС)</t>
  </si>
  <si>
    <t>техническое обслуживание вводных и внутренних газопроводов расположенных в жилых домах</t>
  </si>
  <si>
    <t>Гагарина</t>
  </si>
  <si>
    <t>65\7</t>
  </si>
  <si>
    <t>Гарнаева</t>
  </si>
  <si>
    <t>Дзержинского</t>
  </si>
  <si>
    <t>Дугина</t>
  </si>
  <si>
    <t>17\1</t>
  </si>
  <si>
    <t>Менделеева</t>
  </si>
  <si>
    <t>Молодежная</t>
  </si>
  <si>
    <t>Московская пл.</t>
  </si>
  <si>
    <t>Наб.Циолковского</t>
  </si>
  <si>
    <t>Семашко</t>
  </si>
  <si>
    <t>Чкалова</t>
  </si>
  <si>
    <t xml:space="preserve">Чкалова </t>
  </si>
  <si>
    <t>6\1</t>
  </si>
  <si>
    <t>Баженова</t>
  </si>
  <si>
    <t>1\1</t>
  </si>
  <si>
    <t>1\2</t>
  </si>
  <si>
    <t>5\2</t>
  </si>
  <si>
    <t>Горельники</t>
  </si>
  <si>
    <t>Гудкова</t>
  </si>
  <si>
    <t>Жуковского</t>
  </si>
  <si>
    <t>Келдыша</t>
  </si>
  <si>
    <t>5\1</t>
  </si>
  <si>
    <t>5\3</t>
  </si>
  <si>
    <t>Лацкова</t>
  </si>
  <si>
    <t>4\2</t>
  </si>
  <si>
    <t>Макаревского</t>
  </si>
  <si>
    <t>15\3</t>
  </si>
  <si>
    <t>Нижегородская</t>
  </si>
  <si>
    <t>30а</t>
  </si>
  <si>
    <t>Осипенко</t>
  </si>
  <si>
    <t>Серова</t>
  </si>
  <si>
    <t>3\2</t>
  </si>
  <si>
    <t>81\1</t>
  </si>
  <si>
    <t>81\2</t>
  </si>
  <si>
    <t>81\3</t>
  </si>
  <si>
    <t>Королева</t>
  </si>
  <si>
    <t>14\26</t>
  </si>
  <si>
    <t>4\1</t>
  </si>
  <si>
    <t>2а</t>
  </si>
  <si>
    <t>34\1</t>
  </si>
  <si>
    <t>Мясищева</t>
  </si>
  <si>
    <t>8\4</t>
  </si>
  <si>
    <t>8\5</t>
  </si>
  <si>
    <t>8а</t>
  </si>
  <si>
    <t>8б</t>
  </si>
  <si>
    <t>26\19</t>
  </si>
  <si>
    <t>2\4</t>
  </si>
  <si>
    <t>4а</t>
  </si>
  <si>
    <t>8\1</t>
  </si>
  <si>
    <t>8\2</t>
  </si>
  <si>
    <t>10а</t>
  </si>
  <si>
    <t>Федотова</t>
  </si>
  <si>
    <t>Калугина</t>
  </si>
  <si>
    <t>Комсомольская</t>
  </si>
  <si>
    <t>11\24</t>
  </si>
  <si>
    <t>Ломоносова</t>
  </si>
  <si>
    <t>Маяковского</t>
  </si>
  <si>
    <t>14\3</t>
  </si>
  <si>
    <t>Пушкина</t>
  </si>
  <si>
    <t>3\1</t>
  </si>
  <si>
    <t>3\3</t>
  </si>
  <si>
    <t>3\4</t>
  </si>
  <si>
    <t>Туполева</t>
  </si>
  <si>
    <t>Фрунзе</t>
  </si>
  <si>
    <t>Чаплыгина</t>
  </si>
  <si>
    <t>36\19</t>
  </si>
  <si>
    <t>Мичурина</t>
  </si>
  <si>
    <t>64\1</t>
  </si>
  <si>
    <t>64\2</t>
  </si>
  <si>
    <t>9\2</t>
  </si>
  <si>
    <t>2\2</t>
  </si>
  <si>
    <t>15\8</t>
  </si>
  <si>
    <t>18\11</t>
  </si>
  <si>
    <t>26\7</t>
  </si>
  <si>
    <t>30\16</t>
  </si>
  <si>
    <t>Энергетическая</t>
  </si>
  <si>
    <t>9. Жилые помещения, расположенные в одноэтажном или двухэтажном доме без ряда элементов благоустройства</t>
  </si>
  <si>
    <t>Гастелло</t>
  </si>
  <si>
    <t>Лесная</t>
  </si>
  <si>
    <t xml:space="preserve">РАЗМЕРЫ ПЛАТЫ </t>
  </si>
  <si>
    <t>за содержание жилых помещений для нанимателей жилых помещений по договорам социального найма</t>
  </si>
  <si>
    <t>Амет-Хан-Султана</t>
  </si>
  <si>
    <t>Гринчика</t>
  </si>
  <si>
    <t xml:space="preserve"> 33 к. 2</t>
  </si>
  <si>
    <t xml:space="preserve"> 5А</t>
  </si>
  <si>
    <t xml:space="preserve"> 30Б</t>
  </si>
  <si>
    <t xml:space="preserve"> 30В</t>
  </si>
  <si>
    <t xml:space="preserve"> 30Г</t>
  </si>
  <si>
    <t>Клубная</t>
  </si>
  <si>
    <t>Луч</t>
  </si>
  <si>
    <t xml:space="preserve"> 26 к. 2</t>
  </si>
  <si>
    <t xml:space="preserve"> 26 к. 3</t>
  </si>
  <si>
    <t xml:space="preserve"> 32 к. 2</t>
  </si>
  <si>
    <t xml:space="preserve"> 32 к. 3</t>
  </si>
  <si>
    <t xml:space="preserve"> 38 к. 2</t>
  </si>
  <si>
    <t xml:space="preserve"> 4 к. 8</t>
  </si>
  <si>
    <t xml:space="preserve"> 9 к. 2</t>
  </si>
  <si>
    <t>Чапаева</t>
  </si>
  <si>
    <t xml:space="preserve"> 12 А</t>
  </si>
  <si>
    <t xml:space="preserve"> 14 А</t>
  </si>
  <si>
    <t xml:space="preserve"> 3 А</t>
  </si>
  <si>
    <t>Заводская</t>
  </si>
  <si>
    <t>Луч (Шк. 1/15)</t>
  </si>
  <si>
    <t xml:space="preserve"> 19 к. А</t>
  </si>
  <si>
    <t xml:space="preserve"> 13 А</t>
  </si>
  <si>
    <t xml:space="preserve"> 15/ 1 (Шк. 1/15)</t>
  </si>
  <si>
    <t>Школьная</t>
  </si>
  <si>
    <t xml:space="preserve"> 1/7</t>
  </si>
  <si>
    <t xml:space="preserve"> 13 к. 2</t>
  </si>
  <si>
    <t xml:space="preserve"> 4 к. 16</t>
  </si>
  <si>
    <t xml:space="preserve"> 57/ 8</t>
  </si>
  <si>
    <t xml:space="preserve"> 2/17</t>
  </si>
  <si>
    <t xml:space="preserve"> 3/26</t>
  </si>
  <si>
    <t xml:space="preserve"> 5/25</t>
  </si>
  <si>
    <t>0.34</t>
  </si>
  <si>
    <t xml:space="preserve">Примечание: </t>
  </si>
  <si>
    <t>18\12</t>
  </si>
  <si>
    <t>Номер дома</t>
  </si>
  <si>
    <t>Гризодубовой</t>
  </si>
  <si>
    <t xml:space="preserve"> и договорам найма жилых помещений  муниципального жилищного фонда, а также для собственников жилых помещений, которые не приняли</t>
  </si>
  <si>
    <t>решение о выборе способа управления многоквартирным домом и для собственников жилых помещений, которые на общем собрании не приняли</t>
  </si>
  <si>
    <t>решение об установлении размера платы за содержание жилого помещения следующего жилищного фонда</t>
  </si>
  <si>
    <t>2. Расходы на коммунальные ресурсы в целях содержания общего имущества в многоквартирном доме не учтены и применяются дополнительно к размеру платы в соответствии с положениями Жилищного кодекса РФ и распоряжением Министерства ЖКХ Московской области от 22.05.2007 № 63-РВ "Об утверждении нормативов потребления коммунальных ресурсов в целях содержания общего имущества в многоквартирном доме на территории Московской области".</t>
  </si>
  <si>
    <t>6/1</t>
  </si>
  <si>
    <t>Плата за содержание жилого помещения в рублях за 1 кв. м. общей площади в месяц, с НДС</t>
  </si>
  <si>
    <t>в том числе:</t>
  </si>
  <si>
    <t xml:space="preserve">Размер платы всего </t>
  </si>
  <si>
    <t>Содержание придомовой территории</t>
  </si>
  <si>
    <t xml:space="preserve">Санитарное содержание мест общего пользования </t>
  </si>
  <si>
    <t xml:space="preserve">Текущий ремонт </t>
  </si>
  <si>
    <t xml:space="preserve">Техническое обслуживание инженерного оборудования и конструктивных элементов жилых зданий </t>
  </si>
  <si>
    <t xml:space="preserve">Аварийно-ремонтные работы </t>
  </si>
  <si>
    <t xml:space="preserve">Дератизация и дезинсекция </t>
  </si>
  <si>
    <t xml:space="preserve">Услуги по управлению </t>
  </si>
  <si>
    <t>-</t>
  </si>
  <si>
    <t>1. В плате за содержание жилого помещения учтены расходы на организацию и содержание системы диспетчерского контроля и обеспечение диспетчерской связи в размере 0,79 руб/кв.м  (с НДС) в статье расходов на аварийно-ремонтные работы.</t>
  </si>
  <si>
    <t>3. С 01.07.2022 не повышаются размеры платы для многоквартирных домов, расположенных на территории г.о.Жуковский, признанных аварийными и подлежащими сносу или реконструкции в соответствии с постановлением Администрации г.о.Жуковский от 29.12.2018  № 2065".</t>
  </si>
  <si>
    <t>__________________________________________________________________________________________</t>
  </si>
  <si>
    <t xml:space="preserve">Приложение </t>
  </si>
  <si>
    <t>к постановлению Администрации</t>
  </si>
  <si>
    <t>городского округа Жуковский</t>
  </si>
  <si>
    <t xml:space="preserve"> "Приложение № 1</t>
  </si>
  <si>
    <t>от 30.10.2018 № 1565, от 29.12.2018 № 2070, от 01.04.2019 № 427,</t>
  </si>
  <si>
    <t>от 31.05.2019 № 738, от 17.10.2019 № 1535, от 13.11.2019 № 1674,</t>
  </si>
  <si>
    <t>от 30.06.2020 № 789, от 10.06.2021 № 883, от 30.06.2021 № 970)</t>
  </si>
  <si>
    <t>10. Жилые помещения с лифтом, мусоропроводом,напольной электроплитой и централизованным горячим водоснабжением (без НДС)</t>
  </si>
  <si>
    <t>Садовый проезд</t>
  </si>
  <si>
    <t>12\24</t>
  </si>
  <si>
    <t>Левченко</t>
  </si>
  <si>
    <t>8</t>
  </si>
  <si>
    <t>12</t>
  </si>
  <si>
    <t>16</t>
  </si>
  <si>
    <t>Горького</t>
  </si>
  <si>
    <t>2б</t>
  </si>
  <si>
    <t>от 28.05.2018  № 655 (в редакции Постановлений</t>
  </si>
  <si>
    <t>1. Жилые помещения с лифтом, мусоропроводом, газовой плитой, не имеющие централизованного горячего водоснабжения</t>
  </si>
  <si>
    <t xml:space="preserve">2. Жилые помещения с лифтом, мусоропроводом, напольной электроплитой, не имеющие централизованного  горячего водоснабжения </t>
  </si>
  <si>
    <t xml:space="preserve">3. Жилые помещения с лифтом, мусоропроводом,напольной электроплитой и централизованным горячим водоснабжением </t>
  </si>
  <si>
    <t xml:space="preserve">4. Жилые помещения с лифтом, мусоропроводом,газовой плитой и централизованным горячим водоснабжением </t>
  </si>
  <si>
    <t xml:space="preserve">5. Жилые помещения без лифта и мусоропровода, с газовой плитой, не имеющие централизованного  горячего водоснабжения </t>
  </si>
  <si>
    <t xml:space="preserve">6. Жилые помещения без лифта и мусоропровода, с напольной электроплитой, не имеющие централизованного горячего водоснабжения </t>
  </si>
  <si>
    <t xml:space="preserve">7. Жилые помещения без лифта и мусоропровода, с газовой плитой и централизованным горячим водоснабжением  </t>
  </si>
  <si>
    <t xml:space="preserve">8. Жилые помещения без лифта и мусоропровода, с газовой плитой и газовым водонагревателем </t>
  </si>
  <si>
    <t>от 27.06.2022  № 978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</si>
</sst>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7" fillId="0" borderId="1" xfId="0" applyFont="1" applyFill="1" applyBorder="1"/>
    <xf numFmtId="0" fontId="7" fillId="0" borderId="1" xfId="0" applyFont="1" applyFill="1" applyBorder="1" applyAlignment="1">
      <alignment horizontal="right"/>
    </xf>
    <xf numFmtId="4" fontId="7" fillId="0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/>
    <xf numFmtId="2" fontId="7" fillId="0" borderId="0" xfId="0" applyNumberFormat="1" applyFont="1" applyFill="1" applyBorder="1"/>
    <xf numFmtId="4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5" fillId="0" borderId="0" xfId="0" applyFont="1" applyFill="1"/>
    <xf numFmtId="2" fontId="8" fillId="0" borderId="0" xfId="0" applyNumberFormat="1" applyFont="1" applyFill="1" applyBorder="1" applyAlignment="1"/>
    <xf numFmtId="2" fontId="7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2" fontId="7" fillId="0" borderId="1" xfId="0" applyNumberFormat="1" applyFont="1" applyFill="1" applyBorder="1" applyAlignment="1"/>
    <xf numFmtId="2" fontId="8" fillId="0" borderId="1" xfId="0" applyNumberFormat="1" applyFont="1" applyFill="1" applyBorder="1" applyAlignment="1"/>
    <xf numFmtId="0" fontId="2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2" fontId="5" fillId="0" borderId="1" xfId="0" applyNumberFormat="1" applyFont="1" applyFill="1" applyBorder="1" applyAlignment="1"/>
    <xf numFmtId="4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1" fillId="0" borderId="0" xfId="0" applyFont="1" applyAlignment="1">
      <alignment horizontal="justify" vertical="top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Fill="1" applyAlignment="1">
      <alignment horizontal="center"/>
    </xf>
    <xf numFmtId="0" fontId="7" fillId="0" borderId="2" xfId="0" applyFont="1" applyFill="1" applyBorder="1" applyAlignment="1">
      <alignment horizontal="center"/>
    </xf>
    <xf numFmtId="4" fontId="7" fillId="0" borderId="9" xfId="0" applyNumberFormat="1" applyFont="1" applyFill="1" applyBorder="1" applyAlignment="1">
      <alignment horizontal="center"/>
    </xf>
    <xf numFmtId="0" fontId="7" fillId="0" borderId="2" xfId="0" applyFont="1" applyFill="1" applyBorder="1"/>
    <xf numFmtId="0" fontId="7" fillId="0" borderId="2" xfId="0" applyFont="1" applyFill="1" applyBorder="1" applyAlignment="1">
      <alignment horizontal="right"/>
    </xf>
    <xf numFmtId="2" fontId="7" fillId="0" borderId="2" xfId="0" applyNumberFormat="1" applyFont="1" applyFill="1" applyBorder="1"/>
    <xf numFmtId="4" fontId="7" fillId="0" borderId="5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right"/>
    </xf>
    <xf numFmtId="4" fontId="7" fillId="0" borderId="2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0" fontId="13" fillId="0" borderId="0" xfId="0" applyFont="1" applyAlignment="1">
      <alignment horizontal="left" indent="14"/>
    </xf>
    <xf numFmtId="0" fontId="0" fillId="0" borderId="0" xfId="0"/>
    <xf numFmtId="2" fontId="7" fillId="0" borderId="1" xfId="0" applyNumberFormat="1" applyFont="1" applyFill="1" applyBorder="1"/>
    <xf numFmtId="2" fontId="7" fillId="0" borderId="0" xfId="0" applyNumberFormat="1" applyFont="1" applyFill="1" applyBorder="1"/>
    <xf numFmtId="0" fontId="7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0" fontId="9" fillId="0" borderId="0" xfId="0" applyFont="1" applyFill="1" applyBorder="1" applyAlignment="1">
      <alignment horizontal="center"/>
    </xf>
    <xf numFmtId="4" fontId="5" fillId="0" borderId="8" xfId="0" applyNumberFormat="1" applyFont="1" applyFill="1" applyBorder="1"/>
    <xf numFmtId="2" fontId="5" fillId="0" borderId="2" xfId="0" applyNumberFormat="1" applyFont="1" applyFill="1" applyBorder="1"/>
    <xf numFmtId="2" fontId="7" fillId="0" borderId="1" xfId="0" applyNumberFormat="1" applyFont="1" applyFill="1" applyBorder="1" applyAlignment="1">
      <alignment horizontal="center"/>
    </xf>
    <xf numFmtId="2" fontId="5" fillId="0" borderId="1" xfId="0" applyNumberFormat="1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/>
    <xf numFmtId="0" fontId="7" fillId="0" borderId="1" xfId="0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center"/>
    </xf>
    <xf numFmtId="2" fontId="7" fillId="0" borderId="7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justify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justify" vertical="top"/>
    </xf>
    <xf numFmtId="0" fontId="0" fillId="0" borderId="0" xfId="0" applyAlignment="1">
      <alignment horizontal="justify" vertical="top"/>
    </xf>
    <xf numFmtId="0" fontId="10" fillId="0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justify" vertical="top"/>
    </xf>
    <xf numFmtId="0" fontId="11" fillId="0" borderId="0" xfId="0" applyFont="1" applyAlignment="1">
      <alignment horizontal="justify" vertical="top"/>
    </xf>
    <xf numFmtId="0" fontId="10" fillId="0" borderId="0" xfId="0" applyFont="1" applyAlignment="1">
      <alignment horizontal="left" vertical="top" wrapText="1"/>
    </xf>
    <xf numFmtId="0" fontId="9" fillId="0" borderId="6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7"/>
  <sheetViews>
    <sheetView tabSelected="1" topLeftCell="A43" workbookViewId="0">
      <selection activeCell="D50" sqref="D50"/>
    </sheetView>
  </sheetViews>
  <sheetFormatPr defaultRowHeight="15" x14ac:dyDescent="0.25"/>
  <cols>
    <col min="1" max="1" width="5.42578125" style="25" customWidth="1"/>
    <col min="2" max="2" width="16.5703125" bestFit="1" customWidth="1"/>
    <col min="4" max="4" width="9.7109375" customWidth="1"/>
    <col min="5" max="5" width="12" customWidth="1"/>
    <col min="6" max="6" width="12.85546875" customWidth="1"/>
    <col min="9" max="9" width="17.140625" customWidth="1"/>
    <col min="10" max="10" width="14.28515625" customWidth="1"/>
    <col min="11" max="11" width="11.42578125" customWidth="1"/>
    <col min="12" max="12" width="11.5703125" customWidth="1"/>
    <col min="13" max="13" width="12" customWidth="1"/>
  </cols>
  <sheetData>
    <row r="1" spans="1:13" x14ac:dyDescent="0.25">
      <c r="A1" s="37"/>
      <c r="I1" s="60" t="s">
        <v>144</v>
      </c>
      <c r="J1" s="60"/>
      <c r="K1" s="60"/>
      <c r="L1" s="60"/>
      <c r="M1" s="60"/>
    </row>
    <row r="2" spans="1:13" x14ac:dyDescent="0.25">
      <c r="A2" s="37"/>
      <c r="I2" s="60" t="s">
        <v>145</v>
      </c>
      <c r="J2" s="60"/>
      <c r="K2" s="60"/>
      <c r="L2" s="60"/>
      <c r="M2" s="60"/>
    </row>
    <row r="3" spans="1:13" x14ac:dyDescent="0.25">
      <c r="A3" s="37"/>
      <c r="I3" s="60" t="s">
        <v>146</v>
      </c>
      <c r="J3" s="60"/>
      <c r="K3" s="60"/>
      <c r="L3" s="60"/>
      <c r="M3" s="60"/>
    </row>
    <row r="4" spans="1:13" x14ac:dyDescent="0.25">
      <c r="A4" s="37"/>
      <c r="I4" s="60" t="s">
        <v>169</v>
      </c>
      <c r="J4" s="60"/>
      <c r="K4" s="60"/>
      <c r="L4" s="60"/>
      <c r="M4" s="60"/>
    </row>
    <row r="5" spans="1:13" x14ac:dyDescent="0.25">
      <c r="A5" s="37"/>
      <c r="I5" s="39"/>
      <c r="J5" s="39"/>
      <c r="K5" s="40"/>
      <c r="L5" s="40"/>
      <c r="M5" s="40"/>
    </row>
    <row r="6" spans="1:13" x14ac:dyDescent="0.25">
      <c r="A6" s="37"/>
      <c r="I6" s="60" t="s">
        <v>147</v>
      </c>
      <c r="J6" s="60"/>
      <c r="K6" s="60"/>
      <c r="L6" s="60"/>
      <c r="M6" s="60"/>
    </row>
    <row r="7" spans="1:13" x14ac:dyDescent="0.25">
      <c r="A7" s="37"/>
      <c r="I7" s="60" t="s">
        <v>145</v>
      </c>
      <c r="J7" s="60"/>
      <c r="K7" s="60"/>
      <c r="L7" s="60"/>
      <c r="M7" s="60"/>
    </row>
    <row r="8" spans="1:13" x14ac:dyDescent="0.25">
      <c r="A8" s="37"/>
      <c r="I8" s="60" t="s">
        <v>146</v>
      </c>
      <c r="J8" s="60"/>
      <c r="K8" s="60"/>
      <c r="L8" s="60"/>
      <c r="M8" s="60"/>
    </row>
    <row r="9" spans="1:13" x14ac:dyDescent="0.25">
      <c r="A9" s="13"/>
      <c r="B9" s="24"/>
      <c r="C9" s="24"/>
      <c r="D9" s="24"/>
      <c r="E9" s="24"/>
      <c r="F9" s="24"/>
      <c r="G9" s="16"/>
      <c r="I9" s="60" t="s">
        <v>160</v>
      </c>
      <c r="J9" s="60"/>
      <c r="K9" s="60"/>
      <c r="L9" s="60"/>
      <c r="M9" s="60"/>
    </row>
    <row r="10" spans="1:13" ht="15" customHeight="1" x14ac:dyDescent="0.25">
      <c r="A10" s="13"/>
      <c r="B10" s="36"/>
      <c r="C10" s="36"/>
      <c r="D10" s="36"/>
      <c r="E10" s="36"/>
      <c r="F10" s="36"/>
      <c r="G10" s="16"/>
      <c r="I10" s="56" t="s">
        <v>148</v>
      </c>
      <c r="J10" s="56"/>
      <c r="K10" s="56"/>
      <c r="L10" s="56"/>
      <c r="M10" s="56"/>
    </row>
    <row r="11" spans="1:13" x14ac:dyDescent="0.25">
      <c r="A11" s="13"/>
      <c r="B11" s="36"/>
      <c r="C11" s="36"/>
      <c r="D11" s="36"/>
      <c r="E11" s="36"/>
      <c r="F11" s="36"/>
      <c r="G11" s="16"/>
      <c r="I11" s="60" t="s">
        <v>149</v>
      </c>
      <c r="J11" s="60"/>
      <c r="K11" s="60"/>
      <c r="L11" s="60"/>
      <c r="M11" s="60"/>
    </row>
    <row r="12" spans="1:13" ht="15" customHeight="1" x14ac:dyDescent="0.25">
      <c r="A12" s="13"/>
      <c r="B12" s="24"/>
      <c r="C12" s="24"/>
      <c r="D12" s="24"/>
      <c r="E12" s="24"/>
      <c r="F12" s="24"/>
      <c r="G12" s="16"/>
      <c r="I12" s="56" t="s">
        <v>150</v>
      </c>
      <c r="J12" s="56"/>
      <c r="K12" s="56"/>
      <c r="L12" s="56"/>
      <c r="M12" s="56"/>
    </row>
    <row r="13" spans="1:13" ht="15.75" x14ac:dyDescent="0.25">
      <c r="A13" s="57" t="s">
        <v>85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</row>
    <row r="14" spans="1:13" x14ac:dyDescent="0.25">
      <c r="A14" s="58" t="s">
        <v>86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</row>
    <row r="15" spans="1:13" x14ac:dyDescent="0.25">
      <c r="A15" s="58" t="s">
        <v>125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</row>
    <row r="16" spans="1:13" x14ac:dyDescent="0.25">
      <c r="A16" s="58" t="s">
        <v>126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</row>
    <row r="17" spans="1:13" x14ac:dyDescent="0.25">
      <c r="A17" s="61" t="s">
        <v>127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</row>
    <row r="18" spans="1:13" x14ac:dyDescent="0.25">
      <c r="A18" s="27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</row>
    <row r="19" spans="1:13" x14ac:dyDescent="0.25">
      <c r="A19" s="70" t="s">
        <v>0</v>
      </c>
      <c r="B19" s="70" t="s">
        <v>1</v>
      </c>
      <c r="C19" s="70" t="s">
        <v>123</v>
      </c>
      <c r="D19" s="71" t="s">
        <v>130</v>
      </c>
      <c r="E19" s="71"/>
      <c r="F19" s="71"/>
      <c r="G19" s="71"/>
      <c r="H19" s="71"/>
      <c r="I19" s="71"/>
      <c r="J19" s="71"/>
      <c r="K19" s="71"/>
      <c r="L19" s="71"/>
      <c r="M19" s="72"/>
    </row>
    <row r="20" spans="1:13" x14ac:dyDescent="0.25">
      <c r="A20" s="64"/>
      <c r="B20" s="64"/>
      <c r="C20" s="64"/>
      <c r="D20" s="66" t="s">
        <v>132</v>
      </c>
      <c r="E20" s="62" t="s">
        <v>131</v>
      </c>
      <c r="F20" s="62"/>
      <c r="G20" s="62"/>
      <c r="H20" s="62"/>
      <c r="I20" s="62"/>
      <c r="J20" s="62"/>
      <c r="K20" s="62"/>
      <c r="L20" s="62"/>
      <c r="M20" s="63"/>
    </row>
    <row r="21" spans="1:13" x14ac:dyDescent="0.25">
      <c r="A21" s="64"/>
      <c r="B21" s="64"/>
      <c r="C21" s="64"/>
      <c r="D21" s="67"/>
      <c r="E21" s="64" t="s">
        <v>133</v>
      </c>
      <c r="F21" s="66" t="s">
        <v>134</v>
      </c>
      <c r="G21" s="66" t="s">
        <v>135</v>
      </c>
      <c r="H21" s="73" t="s">
        <v>136</v>
      </c>
      <c r="I21" s="73"/>
      <c r="J21" s="73"/>
      <c r="K21" s="66" t="s">
        <v>137</v>
      </c>
      <c r="L21" s="66" t="s">
        <v>138</v>
      </c>
      <c r="M21" s="64" t="s">
        <v>139</v>
      </c>
    </row>
    <row r="22" spans="1:13" ht="21.75" customHeight="1" x14ac:dyDescent="0.25">
      <c r="A22" s="64"/>
      <c r="B22" s="64"/>
      <c r="C22" s="64"/>
      <c r="D22" s="67"/>
      <c r="E22" s="64"/>
      <c r="F22" s="67"/>
      <c r="G22" s="67"/>
      <c r="H22" s="73"/>
      <c r="I22" s="73"/>
      <c r="J22" s="73"/>
      <c r="K22" s="67"/>
      <c r="L22" s="67"/>
      <c r="M22" s="64"/>
    </row>
    <row r="23" spans="1:13" ht="112.5" customHeight="1" x14ac:dyDescent="0.25">
      <c r="A23" s="66"/>
      <c r="B23" s="66"/>
      <c r="C23" s="66"/>
      <c r="D23" s="67"/>
      <c r="E23" s="65"/>
      <c r="F23" s="67"/>
      <c r="G23" s="67"/>
      <c r="H23" s="23" t="s">
        <v>2</v>
      </c>
      <c r="I23" s="23" t="s">
        <v>3</v>
      </c>
      <c r="J23" s="20" t="s">
        <v>4</v>
      </c>
      <c r="K23" s="67"/>
      <c r="L23" s="67"/>
      <c r="M23" s="66"/>
    </row>
    <row r="24" spans="1:13" x14ac:dyDescent="0.25">
      <c r="A24" s="53">
        <v>1</v>
      </c>
      <c r="B24" s="53">
        <v>2</v>
      </c>
      <c r="C24" s="51">
        <v>3</v>
      </c>
      <c r="D24" s="53">
        <v>4</v>
      </c>
      <c r="E24" s="51">
        <v>5</v>
      </c>
      <c r="F24" s="53">
        <v>6</v>
      </c>
      <c r="G24" s="51">
        <v>7</v>
      </c>
      <c r="H24" s="53">
        <v>8</v>
      </c>
      <c r="I24" s="51">
        <v>9</v>
      </c>
      <c r="J24" s="53">
        <v>10</v>
      </c>
      <c r="K24" s="51">
        <v>11</v>
      </c>
      <c r="L24" s="53">
        <v>12</v>
      </c>
      <c r="M24" s="51">
        <v>13</v>
      </c>
    </row>
    <row r="25" spans="1:13" x14ac:dyDescent="0.25">
      <c r="A25" s="69" t="s">
        <v>161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</row>
    <row r="26" spans="1:13" s="21" customFormat="1" x14ac:dyDescent="0.25">
      <c r="A26" s="18">
        <v>1</v>
      </c>
      <c r="B26" s="1" t="s">
        <v>5</v>
      </c>
      <c r="C26" s="2">
        <v>33</v>
      </c>
      <c r="D26" s="4">
        <f t="shared" ref="D26:D36" si="0">E26+F26+G26+H26+K26+L26+M26</f>
        <v>43.6</v>
      </c>
      <c r="E26" s="4">
        <v>3.89</v>
      </c>
      <c r="F26" s="4">
        <v>4.96</v>
      </c>
      <c r="G26" s="4">
        <v>8.01</v>
      </c>
      <c r="H26" s="4">
        <v>14.92</v>
      </c>
      <c r="I26" s="49">
        <v>3.87</v>
      </c>
      <c r="J26" s="3">
        <v>0.17</v>
      </c>
      <c r="K26" s="4">
        <v>2.52</v>
      </c>
      <c r="L26" s="4">
        <v>0.09</v>
      </c>
      <c r="M26" s="4">
        <v>9.2100000000000009</v>
      </c>
    </row>
    <row r="27" spans="1:13" s="45" customFormat="1" x14ac:dyDescent="0.25">
      <c r="A27" s="44">
        <v>2</v>
      </c>
      <c r="B27" s="1" t="s">
        <v>5</v>
      </c>
      <c r="C27" s="2">
        <v>21</v>
      </c>
      <c r="D27" s="41">
        <f t="shared" si="0"/>
        <v>44.88</v>
      </c>
      <c r="E27" s="41">
        <v>7.01</v>
      </c>
      <c r="F27" s="41">
        <v>4.96</v>
      </c>
      <c r="G27" s="41">
        <v>6.77</v>
      </c>
      <c r="H27" s="41">
        <v>14.32</v>
      </c>
      <c r="I27" s="49">
        <v>3.87</v>
      </c>
      <c r="J27" s="3">
        <v>0.17</v>
      </c>
      <c r="K27" s="41">
        <v>2.52</v>
      </c>
      <c r="L27" s="41">
        <v>0.09</v>
      </c>
      <c r="M27" s="41">
        <v>9.2100000000000009</v>
      </c>
    </row>
    <row r="28" spans="1:13" s="21" customFormat="1" x14ac:dyDescent="0.25">
      <c r="A28" s="18">
        <v>3</v>
      </c>
      <c r="B28" s="1" t="s">
        <v>5</v>
      </c>
      <c r="C28" s="2">
        <v>35</v>
      </c>
      <c r="D28" s="4">
        <f t="shared" si="0"/>
        <v>43.29</v>
      </c>
      <c r="E28" s="4">
        <v>3.89</v>
      </c>
      <c r="F28" s="4">
        <v>4.96</v>
      </c>
      <c r="G28" s="4">
        <v>8.01</v>
      </c>
      <c r="H28" s="4">
        <v>14.61</v>
      </c>
      <c r="I28" s="49">
        <v>3.43</v>
      </c>
      <c r="J28" s="3">
        <v>0.11</v>
      </c>
      <c r="K28" s="4">
        <v>2.52</v>
      </c>
      <c r="L28" s="4">
        <v>0.09</v>
      </c>
      <c r="M28" s="4">
        <v>9.2100000000000009</v>
      </c>
    </row>
    <row r="29" spans="1:13" s="21" customFormat="1" x14ac:dyDescent="0.25">
      <c r="A29" s="18">
        <v>4</v>
      </c>
      <c r="B29" s="1" t="s">
        <v>5</v>
      </c>
      <c r="C29" s="2">
        <v>49</v>
      </c>
      <c r="D29" s="4">
        <f t="shared" si="0"/>
        <v>43.61</v>
      </c>
      <c r="E29" s="4">
        <v>3.89</v>
      </c>
      <c r="F29" s="4">
        <v>4.96</v>
      </c>
      <c r="G29" s="4">
        <v>8.01</v>
      </c>
      <c r="H29" s="4">
        <v>14.93</v>
      </c>
      <c r="I29" s="49">
        <v>3.88</v>
      </c>
      <c r="J29" s="3">
        <v>0.18</v>
      </c>
      <c r="K29" s="4">
        <v>2.52</v>
      </c>
      <c r="L29" s="4">
        <v>0.09</v>
      </c>
      <c r="M29" s="4">
        <v>9.2100000000000009</v>
      </c>
    </row>
    <row r="30" spans="1:13" s="21" customFormat="1" x14ac:dyDescent="0.25">
      <c r="A30" s="18">
        <v>5</v>
      </c>
      <c r="B30" s="1" t="s">
        <v>5</v>
      </c>
      <c r="C30" s="2">
        <v>51</v>
      </c>
      <c r="D30" s="4">
        <f t="shared" si="0"/>
        <v>43.19</v>
      </c>
      <c r="E30" s="4">
        <v>3.89</v>
      </c>
      <c r="F30" s="4">
        <v>4.96</v>
      </c>
      <c r="G30" s="4">
        <v>8.01</v>
      </c>
      <c r="H30" s="4">
        <v>14.51</v>
      </c>
      <c r="I30" s="49">
        <v>3.13</v>
      </c>
      <c r="J30" s="3">
        <v>0.18</v>
      </c>
      <c r="K30" s="4">
        <v>2.52</v>
      </c>
      <c r="L30" s="4">
        <v>0.09</v>
      </c>
      <c r="M30" s="4">
        <v>9.2100000000000009</v>
      </c>
    </row>
    <row r="31" spans="1:13" s="21" customFormat="1" x14ac:dyDescent="0.25">
      <c r="A31" s="18">
        <v>6</v>
      </c>
      <c r="B31" s="1" t="s">
        <v>5</v>
      </c>
      <c r="C31" s="2" t="s">
        <v>6</v>
      </c>
      <c r="D31" s="4">
        <f t="shared" si="0"/>
        <v>43.04</v>
      </c>
      <c r="E31" s="4">
        <v>3.89</v>
      </c>
      <c r="F31" s="4">
        <v>4.96</v>
      </c>
      <c r="G31" s="4">
        <v>8.01</v>
      </c>
      <c r="H31" s="4">
        <v>14.36</v>
      </c>
      <c r="I31" s="49">
        <v>2.82</v>
      </c>
      <c r="J31" s="3">
        <v>0.18</v>
      </c>
      <c r="K31" s="4">
        <v>2.52</v>
      </c>
      <c r="L31" s="4">
        <v>0.09</v>
      </c>
      <c r="M31" s="4">
        <v>9.2100000000000009</v>
      </c>
    </row>
    <row r="32" spans="1:13" s="21" customFormat="1" x14ac:dyDescent="0.25">
      <c r="A32" s="18">
        <v>7</v>
      </c>
      <c r="B32" s="1" t="s">
        <v>8</v>
      </c>
      <c r="C32" s="2">
        <v>4</v>
      </c>
      <c r="D32" s="4">
        <f t="shared" si="0"/>
        <v>42.47</v>
      </c>
      <c r="E32" s="41">
        <f>3.74*1.04</f>
        <v>3.89</v>
      </c>
      <c r="F32" s="41">
        <f>4.77*1.04</f>
        <v>4.96</v>
      </c>
      <c r="G32" s="41">
        <f>7.7*1.04</f>
        <v>8.01</v>
      </c>
      <c r="H32" s="41">
        <f>13.26*1.04</f>
        <v>13.79</v>
      </c>
      <c r="I32" s="49">
        <f>4.23</f>
        <v>4.2300000000000004</v>
      </c>
      <c r="J32" s="3">
        <f>0.24</f>
        <v>0.24</v>
      </c>
      <c r="K32" s="41">
        <f>2.42*1.04</f>
        <v>2.52</v>
      </c>
      <c r="L32" s="41">
        <f>0.09*1.04</f>
        <v>0.09</v>
      </c>
      <c r="M32" s="15">
        <f>8.86*1.04</f>
        <v>9.2100000000000009</v>
      </c>
    </row>
    <row r="33" spans="1:13" s="21" customFormat="1" x14ac:dyDescent="0.25">
      <c r="A33" s="18">
        <v>8</v>
      </c>
      <c r="B33" s="1" t="s">
        <v>8</v>
      </c>
      <c r="C33" s="2">
        <v>8</v>
      </c>
      <c r="D33" s="4">
        <f t="shared" si="0"/>
        <v>42.25</v>
      </c>
      <c r="E33" s="4">
        <v>3.89</v>
      </c>
      <c r="F33" s="4">
        <v>4.96</v>
      </c>
      <c r="G33" s="4">
        <v>8.01</v>
      </c>
      <c r="H33" s="4">
        <v>13.57</v>
      </c>
      <c r="I33" s="49">
        <v>4.46</v>
      </c>
      <c r="J33" s="3">
        <v>0.23</v>
      </c>
      <c r="K33" s="4">
        <v>2.52</v>
      </c>
      <c r="L33" s="4">
        <v>0.09</v>
      </c>
      <c r="M33" s="4">
        <v>9.2100000000000009</v>
      </c>
    </row>
    <row r="34" spans="1:13" s="21" customFormat="1" x14ac:dyDescent="0.25">
      <c r="A34" s="18">
        <v>9</v>
      </c>
      <c r="B34" s="1" t="s">
        <v>9</v>
      </c>
      <c r="C34" s="2">
        <v>6</v>
      </c>
      <c r="D34" s="41">
        <f t="shared" si="0"/>
        <v>43.74</v>
      </c>
      <c r="E34" s="41">
        <f>3.89+0.47</f>
        <v>4.3600000000000003</v>
      </c>
      <c r="F34" s="41">
        <f>4.96-0.47</f>
        <v>4.49</v>
      </c>
      <c r="G34" s="41">
        <v>8.01</v>
      </c>
      <c r="H34" s="41">
        <v>15.06</v>
      </c>
      <c r="I34" s="49">
        <v>3.87</v>
      </c>
      <c r="J34" s="3">
        <v>0.19</v>
      </c>
      <c r="K34" s="41">
        <v>2.52</v>
      </c>
      <c r="L34" s="41">
        <v>0.09</v>
      </c>
      <c r="M34" s="41">
        <v>9.2100000000000009</v>
      </c>
    </row>
    <row r="35" spans="1:13" s="21" customFormat="1" x14ac:dyDescent="0.25">
      <c r="A35" s="18">
        <v>10</v>
      </c>
      <c r="B35" s="1" t="s">
        <v>9</v>
      </c>
      <c r="C35" s="2">
        <v>18</v>
      </c>
      <c r="D35" s="4">
        <f t="shared" si="0"/>
        <v>45.34</v>
      </c>
      <c r="E35" s="4">
        <v>3.89</v>
      </c>
      <c r="F35" s="4">
        <v>4.96</v>
      </c>
      <c r="G35" s="4">
        <v>8.01</v>
      </c>
      <c r="H35" s="4">
        <v>16.66</v>
      </c>
      <c r="I35" s="49">
        <v>6.57</v>
      </c>
      <c r="J35" s="3">
        <v>0.18</v>
      </c>
      <c r="K35" s="4">
        <v>2.52</v>
      </c>
      <c r="L35" s="4">
        <v>0.09</v>
      </c>
      <c r="M35" s="4">
        <v>9.2100000000000009</v>
      </c>
    </row>
    <row r="36" spans="1:13" s="21" customFormat="1" x14ac:dyDescent="0.25">
      <c r="A36" s="18">
        <v>11</v>
      </c>
      <c r="B36" s="1" t="s">
        <v>9</v>
      </c>
      <c r="C36" s="2">
        <v>20</v>
      </c>
      <c r="D36" s="4">
        <f t="shared" si="0"/>
        <v>43.67</v>
      </c>
      <c r="E36" s="41">
        <f>3.74*1.04</f>
        <v>3.89</v>
      </c>
      <c r="F36" s="41">
        <f>4.77*1.04</f>
        <v>4.96</v>
      </c>
      <c r="G36" s="41">
        <f>7.7*1.04</f>
        <v>8.01</v>
      </c>
      <c r="H36" s="41">
        <f>14.41*1.04</f>
        <v>14.99</v>
      </c>
      <c r="I36" s="49">
        <f>3.95</f>
        <v>3.95</v>
      </c>
      <c r="J36" s="3">
        <f>0.18</f>
        <v>0.18</v>
      </c>
      <c r="K36" s="41">
        <f>2.42*1.04</f>
        <v>2.52</v>
      </c>
      <c r="L36" s="41">
        <f>0.09*1.04</f>
        <v>0.09</v>
      </c>
      <c r="M36" s="15">
        <f>8.86*1.04</f>
        <v>9.2100000000000009</v>
      </c>
    </row>
    <row r="37" spans="1:13" s="21" customFormat="1" x14ac:dyDescent="0.25">
      <c r="A37" s="18">
        <v>12</v>
      </c>
      <c r="B37" s="1" t="s">
        <v>9</v>
      </c>
      <c r="C37" s="2">
        <v>22</v>
      </c>
      <c r="D37" s="4">
        <f t="shared" ref="D37:D45" si="1">E37+F37+G37+H37+K37+L37+M37</f>
        <v>43.4</v>
      </c>
      <c r="E37" s="4">
        <v>3.89</v>
      </c>
      <c r="F37" s="4">
        <v>4.96</v>
      </c>
      <c r="G37" s="4">
        <v>8.01</v>
      </c>
      <c r="H37" s="4">
        <v>14.72</v>
      </c>
      <c r="I37" s="49">
        <v>3.86</v>
      </c>
      <c r="J37" s="3">
        <v>0.14000000000000001</v>
      </c>
      <c r="K37" s="4">
        <v>2.52</v>
      </c>
      <c r="L37" s="4">
        <v>0.09</v>
      </c>
      <c r="M37" s="4">
        <v>9.2100000000000009</v>
      </c>
    </row>
    <row r="38" spans="1:13" s="45" customFormat="1" x14ac:dyDescent="0.25">
      <c r="A38" s="44">
        <v>13</v>
      </c>
      <c r="B38" s="1" t="s">
        <v>9</v>
      </c>
      <c r="C38" s="2" t="s">
        <v>10</v>
      </c>
      <c r="D38" s="41">
        <f t="shared" si="1"/>
        <v>44.72</v>
      </c>
      <c r="E38" s="41">
        <v>5.0999999999999996</v>
      </c>
      <c r="F38" s="41">
        <v>6.18</v>
      </c>
      <c r="G38" s="41">
        <v>6.2</v>
      </c>
      <c r="H38" s="41">
        <v>14.93</v>
      </c>
      <c r="I38" s="49">
        <v>4.49</v>
      </c>
      <c r="J38" s="3">
        <v>0.18</v>
      </c>
      <c r="K38" s="41">
        <v>2.52</v>
      </c>
      <c r="L38" s="41">
        <v>0.09</v>
      </c>
      <c r="M38" s="41">
        <v>9.6999999999999993</v>
      </c>
    </row>
    <row r="39" spans="1:13" s="21" customFormat="1" x14ac:dyDescent="0.25">
      <c r="A39" s="18">
        <v>14</v>
      </c>
      <c r="B39" s="1" t="s">
        <v>11</v>
      </c>
      <c r="C39" s="2">
        <v>13</v>
      </c>
      <c r="D39" s="4">
        <f t="shared" si="1"/>
        <v>45.82</v>
      </c>
      <c r="E39" s="4">
        <v>3.89</v>
      </c>
      <c r="F39" s="4">
        <v>4.96</v>
      </c>
      <c r="G39" s="4">
        <v>8.01</v>
      </c>
      <c r="H39" s="4">
        <v>17.14</v>
      </c>
      <c r="I39" s="49">
        <v>6.47</v>
      </c>
      <c r="J39" s="3">
        <v>0.18</v>
      </c>
      <c r="K39" s="4">
        <v>2.52</v>
      </c>
      <c r="L39" s="4">
        <v>0.09</v>
      </c>
      <c r="M39" s="4">
        <v>9.2100000000000009</v>
      </c>
    </row>
    <row r="40" spans="1:13" s="21" customFormat="1" x14ac:dyDescent="0.25">
      <c r="A40" s="18">
        <v>15</v>
      </c>
      <c r="B40" s="1" t="s">
        <v>11</v>
      </c>
      <c r="C40" s="2">
        <v>15</v>
      </c>
      <c r="D40" s="4">
        <f t="shared" si="1"/>
        <v>45.81</v>
      </c>
      <c r="E40" s="4">
        <v>3.89</v>
      </c>
      <c r="F40" s="4">
        <v>4.96</v>
      </c>
      <c r="G40" s="4">
        <v>8.01</v>
      </c>
      <c r="H40" s="4">
        <v>17.13</v>
      </c>
      <c r="I40" s="49">
        <v>6.61</v>
      </c>
      <c r="J40" s="3">
        <v>0.18</v>
      </c>
      <c r="K40" s="4">
        <v>2.52</v>
      </c>
      <c r="L40" s="4">
        <v>0.09</v>
      </c>
      <c r="M40" s="4">
        <v>9.2100000000000009</v>
      </c>
    </row>
    <row r="41" spans="1:13" s="21" customFormat="1" x14ac:dyDescent="0.25">
      <c r="A41" s="18">
        <v>16</v>
      </c>
      <c r="B41" s="1" t="s">
        <v>11</v>
      </c>
      <c r="C41" s="2">
        <v>17</v>
      </c>
      <c r="D41" s="4">
        <f t="shared" si="1"/>
        <v>45.6</v>
      </c>
      <c r="E41" s="4">
        <v>3.89</v>
      </c>
      <c r="F41" s="4">
        <v>4.96</v>
      </c>
      <c r="G41" s="4">
        <v>8.01</v>
      </c>
      <c r="H41" s="4">
        <v>16.920000000000002</v>
      </c>
      <c r="I41" s="49">
        <v>6.57</v>
      </c>
      <c r="J41" s="3">
        <v>0.18</v>
      </c>
      <c r="K41" s="4">
        <v>2.52</v>
      </c>
      <c r="L41" s="4">
        <v>0.09</v>
      </c>
      <c r="M41" s="4">
        <v>9.2100000000000009</v>
      </c>
    </row>
    <row r="42" spans="1:13" s="21" customFormat="1" x14ac:dyDescent="0.25">
      <c r="A42" s="18">
        <v>17</v>
      </c>
      <c r="B42" s="1" t="s">
        <v>12</v>
      </c>
      <c r="C42" s="2">
        <v>3</v>
      </c>
      <c r="D42" s="4">
        <f t="shared" si="1"/>
        <v>45.9</v>
      </c>
      <c r="E42" s="4">
        <v>3.89</v>
      </c>
      <c r="F42" s="4">
        <v>4.96</v>
      </c>
      <c r="G42" s="4">
        <v>8.01</v>
      </c>
      <c r="H42" s="4">
        <v>17.22</v>
      </c>
      <c r="I42" s="49">
        <v>6.58</v>
      </c>
      <c r="J42" s="3">
        <v>0.18</v>
      </c>
      <c r="K42" s="4">
        <v>2.52</v>
      </c>
      <c r="L42" s="4">
        <v>0.09</v>
      </c>
      <c r="M42" s="4">
        <v>9.2100000000000009</v>
      </c>
    </row>
    <row r="43" spans="1:13" s="21" customFormat="1" x14ac:dyDescent="0.25">
      <c r="A43" s="18">
        <v>18</v>
      </c>
      <c r="B43" s="1" t="s">
        <v>12</v>
      </c>
      <c r="C43" s="2">
        <v>5</v>
      </c>
      <c r="D43" s="4">
        <f t="shared" si="1"/>
        <v>45.82</v>
      </c>
      <c r="E43" s="4">
        <v>3.89</v>
      </c>
      <c r="F43" s="4">
        <v>4.96</v>
      </c>
      <c r="G43" s="4">
        <v>8.01</v>
      </c>
      <c r="H43" s="4">
        <v>17.14</v>
      </c>
      <c r="I43" s="49">
        <v>6.63</v>
      </c>
      <c r="J43" s="3">
        <v>0.19</v>
      </c>
      <c r="K43" s="4">
        <v>2.52</v>
      </c>
      <c r="L43" s="4">
        <v>0.09</v>
      </c>
      <c r="M43" s="4">
        <v>9.2100000000000009</v>
      </c>
    </row>
    <row r="44" spans="1:13" s="21" customFormat="1" x14ac:dyDescent="0.25">
      <c r="A44" s="18">
        <v>19</v>
      </c>
      <c r="B44" s="1" t="s">
        <v>12</v>
      </c>
      <c r="C44" s="2">
        <v>7</v>
      </c>
      <c r="D44" s="4">
        <f t="shared" si="1"/>
        <v>45.95</v>
      </c>
      <c r="E44" s="4">
        <v>3.89</v>
      </c>
      <c r="F44" s="4">
        <v>4.96</v>
      </c>
      <c r="G44" s="4">
        <v>8.01</v>
      </c>
      <c r="H44" s="4">
        <v>17.27</v>
      </c>
      <c r="I44" s="49">
        <v>6.61</v>
      </c>
      <c r="J44" s="3">
        <v>0.19</v>
      </c>
      <c r="K44" s="4">
        <v>2.52</v>
      </c>
      <c r="L44" s="4">
        <v>0.09</v>
      </c>
      <c r="M44" s="4">
        <v>9.2100000000000009</v>
      </c>
    </row>
    <row r="45" spans="1:13" s="21" customFormat="1" x14ac:dyDescent="0.25">
      <c r="A45" s="18">
        <v>20</v>
      </c>
      <c r="B45" s="1" t="s">
        <v>12</v>
      </c>
      <c r="C45" s="2">
        <v>13</v>
      </c>
      <c r="D45" s="4">
        <f t="shared" si="1"/>
        <v>43.85</v>
      </c>
      <c r="E45" s="41">
        <f>3.74*1.04</f>
        <v>3.89</v>
      </c>
      <c r="F45" s="41">
        <f>4.77*1.04</f>
        <v>4.96</v>
      </c>
      <c r="G45" s="41">
        <f>7.7*1.04</f>
        <v>8.01</v>
      </c>
      <c r="H45" s="41">
        <f>14.59*1.04</f>
        <v>15.17</v>
      </c>
      <c r="I45" s="49">
        <f>4.08</f>
        <v>4.08</v>
      </c>
      <c r="J45" s="3">
        <f>0.17</f>
        <v>0.17</v>
      </c>
      <c r="K45" s="41">
        <f>2.42*1.04</f>
        <v>2.52</v>
      </c>
      <c r="L45" s="41">
        <f>0.09*1.04</f>
        <v>0.09</v>
      </c>
      <c r="M45" s="15">
        <f>8.86*1.04</f>
        <v>9.2100000000000009</v>
      </c>
    </row>
    <row r="46" spans="1:13" s="21" customFormat="1" x14ac:dyDescent="0.25">
      <c r="A46" s="18">
        <v>21</v>
      </c>
      <c r="B46" s="1" t="s">
        <v>12</v>
      </c>
      <c r="C46" s="2">
        <v>21</v>
      </c>
      <c r="D46" s="4">
        <f t="shared" ref="D46:D57" si="2">E46+F46+G46+H46+K46+L46+M46</f>
        <v>43.26</v>
      </c>
      <c r="E46" s="4">
        <v>3.89</v>
      </c>
      <c r="F46" s="4">
        <v>4.96</v>
      </c>
      <c r="G46" s="4">
        <v>8.01</v>
      </c>
      <c r="H46" s="4">
        <v>14.58</v>
      </c>
      <c r="I46" s="49">
        <v>3.52</v>
      </c>
      <c r="J46" s="3">
        <v>0.14000000000000001</v>
      </c>
      <c r="K46" s="4">
        <v>2.52</v>
      </c>
      <c r="L46" s="4">
        <v>0.09</v>
      </c>
      <c r="M46" s="4">
        <v>9.2100000000000009</v>
      </c>
    </row>
    <row r="47" spans="1:13" s="21" customFormat="1" x14ac:dyDescent="0.25">
      <c r="A47" s="18">
        <v>22</v>
      </c>
      <c r="B47" s="1" t="s">
        <v>12</v>
      </c>
      <c r="C47" s="2">
        <v>22</v>
      </c>
      <c r="D47" s="4">
        <f t="shared" si="2"/>
        <v>43.4</v>
      </c>
      <c r="E47" s="4">
        <v>3.89</v>
      </c>
      <c r="F47" s="4">
        <v>4.96</v>
      </c>
      <c r="G47" s="4">
        <v>8.01</v>
      </c>
      <c r="H47" s="4">
        <v>14.72</v>
      </c>
      <c r="I47" s="49">
        <v>3.36</v>
      </c>
      <c r="J47" s="3">
        <v>0.16</v>
      </c>
      <c r="K47" s="4">
        <v>2.52</v>
      </c>
      <c r="L47" s="4">
        <v>0.09</v>
      </c>
      <c r="M47" s="4">
        <v>9.2100000000000009</v>
      </c>
    </row>
    <row r="48" spans="1:13" s="21" customFormat="1" x14ac:dyDescent="0.25">
      <c r="A48" s="18">
        <v>23</v>
      </c>
      <c r="B48" s="1" t="s">
        <v>13</v>
      </c>
      <c r="C48" s="2">
        <v>3</v>
      </c>
      <c r="D48" s="4">
        <f t="shared" si="2"/>
        <v>42.4</v>
      </c>
      <c r="E48" s="4">
        <v>3.89</v>
      </c>
      <c r="F48" s="4">
        <v>4.96</v>
      </c>
      <c r="G48" s="4">
        <v>8.01</v>
      </c>
      <c r="H48" s="4">
        <v>13.72</v>
      </c>
      <c r="I48" s="49">
        <v>4.1900000000000004</v>
      </c>
      <c r="J48" s="3">
        <v>0.19</v>
      </c>
      <c r="K48" s="4">
        <v>2.52</v>
      </c>
      <c r="L48" s="4">
        <v>0.09</v>
      </c>
      <c r="M48" s="4">
        <v>9.2100000000000009</v>
      </c>
    </row>
    <row r="49" spans="1:13" s="21" customFormat="1" x14ac:dyDescent="0.25">
      <c r="A49" s="18">
        <v>24</v>
      </c>
      <c r="B49" s="1" t="s">
        <v>13</v>
      </c>
      <c r="C49" s="2">
        <v>5</v>
      </c>
      <c r="D49" s="4">
        <f t="shared" si="2"/>
        <v>42.57</v>
      </c>
      <c r="E49" s="4">
        <v>3.89</v>
      </c>
      <c r="F49" s="4">
        <v>4.96</v>
      </c>
      <c r="G49" s="4">
        <v>8.01</v>
      </c>
      <c r="H49" s="4">
        <v>13.89</v>
      </c>
      <c r="I49" s="49">
        <v>4.21</v>
      </c>
      <c r="J49" s="3">
        <v>0.19</v>
      </c>
      <c r="K49" s="4">
        <v>2.52</v>
      </c>
      <c r="L49" s="4">
        <v>0.09</v>
      </c>
      <c r="M49" s="4">
        <v>9.2100000000000009</v>
      </c>
    </row>
    <row r="50" spans="1:13" s="45" customFormat="1" x14ac:dyDescent="0.25">
      <c r="A50" s="44">
        <v>25</v>
      </c>
      <c r="B50" s="1" t="s">
        <v>14</v>
      </c>
      <c r="C50" s="2">
        <v>18</v>
      </c>
      <c r="D50" s="41">
        <f t="shared" si="2"/>
        <v>45.8</v>
      </c>
      <c r="E50" s="41">
        <v>4.17</v>
      </c>
      <c r="F50" s="41">
        <v>5.44</v>
      </c>
      <c r="G50" s="41">
        <v>6.39</v>
      </c>
      <c r="H50" s="41">
        <v>17.98</v>
      </c>
      <c r="I50" s="49">
        <v>6.6</v>
      </c>
      <c r="J50" s="3">
        <v>0.18</v>
      </c>
      <c r="K50" s="41">
        <v>2.52</v>
      </c>
      <c r="L50" s="41">
        <v>0.09</v>
      </c>
      <c r="M50" s="41">
        <v>9.2100000000000009</v>
      </c>
    </row>
    <row r="51" spans="1:13" s="21" customFormat="1" x14ac:dyDescent="0.25">
      <c r="A51" s="44">
        <v>26</v>
      </c>
      <c r="B51" s="1" t="s">
        <v>14</v>
      </c>
      <c r="C51" s="2">
        <v>22</v>
      </c>
      <c r="D51" s="41">
        <f t="shared" si="2"/>
        <v>45.8</v>
      </c>
      <c r="E51" s="41">
        <v>3.89</v>
      </c>
      <c r="F51" s="41">
        <v>4.96</v>
      </c>
      <c r="G51" s="41">
        <v>8.01</v>
      </c>
      <c r="H51" s="41">
        <v>17.12</v>
      </c>
      <c r="I51" s="49">
        <v>6.6</v>
      </c>
      <c r="J51" s="3">
        <v>0.18</v>
      </c>
      <c r="K51" s="41">
        <v>2.52</v>
      </c>
      <c r="L51" s="41">
        <v>0.09</v>
      </c>
      <c r="M51" s="41">
        <v>9.2100000000000009</v>
      </c>
    </row>
    <row r="52" spans="1:13" s="45" customFormat="1" x14ac:dyDescent="0.25">
      <c r="A52" s="44">
        <v>27</v>
      </c>
      <c r="B52" s="1" t="s">
        <v>14</v>
      </c>
      <c r="C52" s="2" t="s">
        <v>153</v>
      </c>
      <c r="D52" s="41">
        <f t="shared" si="2"/>
        <v>45.84</v>
      </c>
      <c r="E52" s="41">
        <v>4.17</v>
      </c>
      <c r="F52" s="41">
        <v>5.44</v>
      </c>
      <c r="G52" s="41">
        <v>6.33</v>
      </c>
      <c r="H52" s="41">
        <v>17.98</v>
      </c>
      <c r="I52" s="49">
        <v>6.6</v>
      </c>
      <c r="J52" s="3">
        <v>0.19</v>
      </c>
      <c r="K52" s="41">
        <v>2.62</v>
      </c>
      <c r="L52" s="41">
        <v>0.09</v>
      </c>
      <c r="M52" s="41">
        <v>9.2100000000000009</v>
      </c>
    </row>
    <row r="53" spans="1:13" s="21" customFormat="1" x14ac:dyDescent="0.25">
      <c r="A53" s="18">
        <v>28</v>
      </c>
      <c r="B53" s="1" t="s">
        <v>15</v>
      </c>
      <c r="C53" s="2">
        <v>1</v>
      </c>
      <c r="D53" s="4">
        <f t="shared" si="2"/>
        <v>42.15</v>
      </c>
      <c r="E53" s="4">
        <v>3.89</v>
      </c>
      <c r="F53" s="4">
        <v>4.96</v>
      </c>
      <c r="G53" s="4">
        <v>8.01</v>
      </c>
      <c r="H53" s="4">
        <v>13.47</v>
      </c>
      <c r="I53" s="49">
        <v>4.1900000000000004</v>
      </c>
      <c r="J53" s="3">
        <v>0.19</v>
      </c>
      <c r="K53" s="4">
        <v>2.52</v>
      </c>
      <c r="L53" s="4">
        <v>0.09</v>
      </c>
      <c r="M53" s="4">
        <v>9.2100000000000009</v>
      </c>
    </row>
    <row r="54" spans="1:13" s="21" customFormat="1" x14ac:dyDescent="0.25">
      <c r="A54" s="18">
        <v>29</v>
      </c>
      <c r="B54" s="1" t="s">
        <v>16</v>
      </c>
      <c r="C54" s="2">
        <v>7</v>
      </c>
      <c r="D54" s="41">
        <f t="shared" si="2"/>
        <v>42.49</v>
      </c>
      <c r="E54" s="41">
        <f>3.89+0.47</f>
        <v>4.3600000000000003</v>
      </c>
      <c r="F54" s="41">
        <f>4.96-0.47</f>
        <v>4.49</v>
      </c>
      <c r="G54" s="41">
        <v>8.01</v>
      </c>
      <c r="H54" s="41">
        <v>13.81</v>
      </c>
      <c r="I54" s="49">
        <v>4.17</v>
      </c>
      <c r="J54" s="3">
        <v>0.19</v>
      </c>
      <c r="K54" s="41">
        <v>2.52</v>
      </c>
      <c r="L54" s="41">
        <v>0.09</v>
      </c>
      <c r="M54" s="41">
        <v>9.2100000000000009</v>
      </c>
    </row>
    <row r="55" spans="1:13" s="21" customFormat="1" x14ac:dyDescent="0.25">
      <c r="A55" s="18">
        <v>30</v>
      </c>
      <c r="B55" s="1" t="s">
        <v>17</v>
      </c>
      <c r="C55" s="2">
        <v>11</v>
      </c>
      <c r="D55" s="4">
        <f t="shared" si="2"/>
        <v>42.5</v>
      </c>
      <c r="E55" s="4">
        <v>3.89</v>
      </c>
      <c r="F55" s="4">
        <v>4.96</v>
      </c>
      <c r="G55" s="4">
        <v>8.01</v>
      </c>
      <c r="H55" s="4">
        <v>13.82</v>
      </c>
      <c r="I55" s="49">
        <v>4.17</v>
      </c>
      <c r="J55" s="3">
        <v>0.19</v>
      </c>
      <c r="K55" s="4">
        <v>2.52</v>
      </c>
      <c r="L55" s="4">
        <v>0.09</v>
      </c>
      <c r="M55" s="4">
        <v>9.2100000000000009</v>
      </c>
    </row>
    <row r="56" spans="1:13" s="21" customFormat="1" x14ac:dyDescent="0.25">
      <c r="A56" s="18">
        <v>31</v>
      </c>
      <c r="B56" s="30" t="s">
        <v>5</v>
      </c>
      <c r="C56" s="31">
        <v>10</v>
      </c>
      <c r="D56" s="32">
        <f t="shared" si="2"/>
        <v>36.1</v>
      </c>
      <c r="E56" s="4">
        <v>1.97</v>
      </c>
      <c r="F56" s="4">
        <v>4.0599999999999996</v>
      </c>
      <c r="G56" s="4">
        <v>7.83</v>
      </c>
      <c r="H56" s="4">
        <v>13.36</v>
      </c>
      <c r="I56" s="49">
        <v>3.48</v>
      </c>
      <c r="J56" s="33">
        <v>0.18</v>
      </c>
      <c r="K56" s="4">
        <v>1.2</v>
      </c>
      <c r="L56" s="4">
        <v>0.09</v>
      </c>
      <c r="M56" s="4">
        <v>7.59</v>
      </c>
    </row>
    <row r="57" spans="1:13" s="21" customFormat="1" x14ac:dyDescent="0.25">
      <c r="A57" s="18">
        <v>32</v>
      </c>
      <c r="B57" s="1" t="s">
        <v>5</v>
      </c>
      <c r="C57" s="2">
        <v>22</v>
      </c>
      <c r="D57" s="4">
        <f t="shared" si="2"/>
        <v>38.71</v>
      </c>
      <c r="E57" s="4">
        <v>1.97</v>
      </c>
      <c r="F57" s="4">
        <v>4.0599999999999996</v>
      </c>
      <c r="G57" s="4">
        <v>7.83</v>
      </c>
      <c r="H57" s="4">
        <v>15.97</v>
      </c>
      <c r="I57" s="49">
        <v>3.48</v>
      </c>
      <c r="J57" s="29">
        <v>0.17</v>
      </c>
      <c r="K57" s="4">
        <v>1.2</v>
      </c>
      <c r="L57" s="4">
        <v>0.09</v>
      </c>
      <c r="M57" s="4">
        <v>7.59</v>
      </c>
    </row>
    <row r="58" spans="1:13" s="45" customFormat="1" x14ac:dyDescent="0.25">
      <c r="A58" s="43"/>
      <c r="B58" s="7"/>
      <c r="C58" s="8"/>
      <c r="D58" s="42"/>
      <c r="E58" s="42"/>
      <c r="F58" s="42"/>
      <c r="G58" s="42"/>
      <c r="H58" s="42"/>
      <c r="I58" s="11"/>
      <c r="J58" s="6"/>
      <c r="K58" s="42"/>
      <c r="L58" s="42"/>
      <c r="M58" s="42"/>
    </row>
    <row r="59" spans="1:13" x14ac:dyDescent="0.25">
      <c r="A59" s="68" t="s">
        <v>162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</row>
    <row r="60" spans="1:13" s="21" customFormat="1" x14ac:dyDescent="0.25">
      <c r="A60" s="18">
        <v>1</v>
      </c>
      <c r="B60" s="1" t="s">
        <v>9</v>
      </c>
      <c r="C60" s="34" t="s">
        <v>129</v>
      </c>
      <c r="D60" s="4">
        <f t="shared" ref="D60:D63" si="3">E60+F60+G60+H60+K60+L60+M60</f>
        <v>45.67</v>
      </c>
      <c r="E60" s="4">
        <v>3.89</v>
      </c>
      <c r="F60" s="4">
        <v>4.96</v>
      </c>
      <c r="G60" s="4">
        <v>8.01</v>
      </c>
      <c r="H60" s="4">
        <v>16.77</v>
      </c>
      <c r="I60" s="49">
        <v>4.9800000000000004</v>
      </c>
      <c r="J60" s="38" t="s">
        <v>140</v>
      </c>
      <c r="K60" s="4">
        <v>2.52</v>
      </c>
      <c r="L60" s="4">
        <v>0.09</v>
      </c>
      <c r="M60" s="4">
        <v>9.43</v>
      </c>
    </row>
    <row r="61" spans="1:13" s="45" customFormat="1" x14ac:dyDescent="0.25">
      <c r="A61" s="44">
        <v>2</v>
      </c>
      <c r="B61" s="1" t="s">
        <v>124</v>
      </c>
      <c r="C61" s="34" t="s">
        <v>155</v>
      </c>
      <c r="D61" s="41">
        <f t="shared" ref="D61" si="4">E61+F61+G61+H61+K61+L61+M61</f>
        <v>44.49</v>
      </c>
      <c r="E61" s="41">
        <v>5.89</v>
      </c>
      <c r="F61" s="41">
        <v>4.96</v>
      </c>
      <c r="G61" s="41">
        <v>5</v>
      </c>
      <c r="H61" s="41">
        <v>16.600000000000001</v>
      </c>
      <c r="I61" s="49">
        <v>4.9800000000000004</v>
      </c>
      <c r="J61" s="38" t="s">
        <v>140</v>
      </c>
      <c r="K61" s="41">
        <v>2.52</v>
      </c>
      <c r="L61" s="41">
        <v>0.09</v>
      </c>
      <c r="M61" s="41">
        <v>9.43</v>
      </c>
    </row>
    <row r="62" spans="1:13" s="45" customFormat="1" x14ac:dyDescent="0.25">
      <c r="A62" s="44">
        <v>3</v>
      </c>
      <c r="B62" s="1" t="s">
        <v>124</v>
      </c>
      <c r="C62" s="34" t="s">
        <v>156</v>
      </c>
      <c r="D62" s="41">
        <f t="shared" si="3"/>
        <v>44.64</v>
      </c>
      <c r="E62" s="41">
        <v>5.89</v>
      </c>
      <c r="F62" s="41">
        <v>4.96</v>
      </c>
      <c r="G62" s="41">
        <v>5</v>
      </c>
      <c r="H62" s="41">
        <v>16.75</v>
      </c>
      <c r="I62" s="49">
        <v>4.9800000000000004</v>
      </c>
      <c r="J62" s="38" t="s">
        <v>140</v>
      </c>
      <c r="K62" s="41">
        <v>2.52</v>
      </c>
      <c r="L62" s="41">
        <v>0.09</v>
      </c>
      <c r="M62" s="41">
        <v>9.43</v>
      </c>
    </row>
    <row r="63" spans="1:13" s="45" customFormat="1" x14ac:dyDescent="0.25">
      <c r="A63" s="44">
        <v>4</v>
      </c>
      <c r="B63" s="1" t="s">
        <v>124</v>
      </c>
      <c r="C63" s="34" t="s">
        <v>157</v>
      </c>
      <c r="D63" s="41">
        <f t="shared" si="3"/>
        <v>44.49</v>
      </c>
      <c r="E63" s="41">
        <v>5.89</v>
      </c>
      <c r="F63" s="41">
        <v>4.96</v>
      </c>
      <c r="G63" s="41">
        <v>5</v>
      </c>
      <c r="H63" s="41">
        <v>16.600000000000001</v>
      </c>
      <c r="I63" s="49">
        <v>4.9800000000000004</v>
      </c>
      <c r="J63" s="38" t="s">
        <v>140</v>
      </c>
      <c r="K63" s="41">
        <v>2.52</v>
      </c>
      <c r="L63" s="41">
        <v>0.09</v>
      </c>
      <c r="M63" s="41">
        <v>9.43</v>
      </c>
    </row>
    <row r="64" spans="1:13" x14ac:dyDescent="0.25">
      <c r="A64" s="68" t="s">
        <v>163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</row>
    <row r="65" spans="1:13" s="21" customFormat="1" x14ac:dyDescent="0.25">
      <c r="A65" s="18">
        <v>1</v>
      </c>
      <c r="B65" s="1" t="s">
        <v>19</v>
      </c>
      <c r="C65" s="2">
        <v>9</v>
      </c>
      <c r="D65" s="4">
        <f t="shared" ref="D65" si="5">E65+F65+G65+H65+K65+L65+M65</f>
        <v>40.020000000000003</v>
      </c>
      <c r="E65" s="41">
        <f>3.74*1.04</f>
        <v>3.89</v>
      </c>
      <c r="F65" s="41">
        <f>4.77*1.04</f>
        <v>4.96</v>
      </c>
      <c r="G65" s="41">
        <f>7.7*1.04</f>
        <v>8.01</v>
      </c>
      <c r="H65" s="41">
        <f>10.9*1.04</f>
        <v>11.34</v>
      </c>
      <c r="I65" s="55">
        <f>5.82</f>
        <v>5.82</v>
      </c>
      <c r="J65" s="38" t="s">
        <v>140</v>
      </c>
      <c r="K65" s="41">
        <f>2.42*1.04</f>
        <v>2.52</v>
      </c>
      <c r="L65" s="41">
        <f>0.09*1.04</f>
        <v>0.09</v>
      </c>
      <c r="M65" s="15">
        <f>8.86*1.04</f>
        <v>9.2100000000000009</v>
      </c>
    </row>
    <row r="66" spans="1:13" s="21" customFormat="1" x14ac:dyDescent="0.25">
      <c r="A66" s="18">
        <v>2</v>
      </c>
      <c r="B66" s="1" t="s">
        <v>19</v>
      </c>
      <c r="C66" s="2">
        <v>10</v>
      </c>
      <c r="D66" s="4">
        <f>E66+F66+G66+H66+K66+L66+M66</f>
        <v>41.77</v>
      </c>
      <c r="E66" s="41">
        <v>3.89</v>
      </c>
      <c r="F66" s="41">
        <v>4.96</v>
      </c>
      <c r="G66" s="41">
        <v>8.01</v>
      </c>
      <c r="H66" s="41">
        <v>13.09</v>
      </c>
      <c r="I66" s="55">
        <v>5.72</v>
      </c>
      <c r="J66" s="38" t="s">
        <v>140</v>
      </c>
      <c r="K66" s="41">
        <v>2.52</v>
      </c>
      <c r="L66" s="41">
        <v>0.09</v>
      </c>
      <c r="M66" s="41">
        <v>9.2100000000000009</v>
      </c>
    </row>
    <row r="67" spans="1:13" s="21" customFormat="1" x14ac:dyDescent="0.25">
      <c r="A67" s="18">
        <v>3</v>
      </c>
      <c r="B67" s="1" t="s">
        <v>19</v>
      </c>
      <c r="C67" s="2">
        <v>19</v>
      </c>
      <c r="D67" s="4">
        <f>E67+F67+G67+H67+K67+L67+M67</f>
        <v>41.83</v>
      </c>
      <c r="E67" s="41">
        <f>3.74*1.04</f>
        <v>3.89</v>
      </c>
      <c r="F67" s="41">
        <f>4.77*1.04</f>
        <v>4.96</v>
      </c>
      <c r="G67" s="41">
        <f>7.7*1.04</f>
        <v>8.01</v>
      </c>
      <c r="H67" s="41">
        <f>12.64*1.04</f>
        <v>13.15</v>
      </c>
      <c r="I67" s="55">
        <f>5.79</f>
        <v>5.79</v>
      </c>
      <c r="J67" s="38" t="s">
        <v>140</v>
      </c>
      <c r="K67" s="41">
        <f>2.42*1.04</f>
        <v>2.52</v>
      </c>
      <c r="L67" s="41">
        <f>0.09*1.04</f>
        <v>0.09</v>
      </c>
      <c r="M67" s="15">
        <f>8.86*1.04</f>
        <v>9.2100000000000009</v>
      </c>
    </row>
    <row r="68" spans="1:13" s="21" customFormat="1" x14ac:dyDescent="0.25">
      <c r="A68" s="18">
        <v>4</v>
      </c>
      <c r="B68" s="1" t="s">
        <v>19</v>
      </c>
      <c r="C68" s="2" t="s">
        <v>20</v>
      </c>
      <c r="D68" s="4">
        <f t="shared" ref="D68:D77" si="6">E68+F68+G68+H68+K68+L68+M68</f>
        <v>41.7</v>
      </c>
      <c r="E68" s="41">
        <v>3.89</v>
      </c>
      <c r="F68" s="41">
        <v>4.96</v>
      </c>
      <c r="G68" s="41">
        <v>8.01</v>
      </c>
      <c r="H68" s="41">
        <v>13.02</v>
      </c>
      <c r="I68" s="55">
        <v>5.32</v>
      </c>
      <c r="J68" s="38" t="s">
        <v>140</v>
      </c>
      <c r="K68" s="41">
        <v>2.52</v>
      </c>
      <c r="L68" s="41">
        <v>0.09</v>
      </c>
      <c r="M68" s="41">
        <v>9.2100000000000009</v>
      </c>
    </row>
    <row r="69" spans="1:13" s="21" customFormat="1" x14ac:dyDescent="0.25">
      <c r="A69" s="18">
        <v>5</v>
      </c>
      <c r="B69" s="1" t="s">
        <v>19</v>
      </c>
      <c r="C69" s="2" t="s">
        <v>21</v>
      </c>
      <c r="D69" s="4">
        <f t="shared" si="6"/>
        <v>41.69</v>
      </c>
      <c r="E69" s="41">
        <v>3.89</v>
      </c>
      <c r="F69" s="41">
        <v>4.96</v>
      </c>
      <c r="G69" s="41">
        <v>8.01</v>
      </c>
      <c r="H69" s="41">
        <v>13.01</v>
      </c>
      <c r="I69" s="55">
        <v>5.3</v>
      </c>
      <c r="J69" s="38" t="s">
        <v>140</v>
      </c>
      <c r="K69" s="41">
        <v>2.52</v>
      </c>
      <c r="L69" s="41">
        <v>0.09</v>
      </c>
      <c r="M69" s="41">
        <v>9.2100000000000009</v>
      </c>
    </row>
    <row r="70" spans="1:13" s="21" customFormat="1" x14ac:dyDescent="0.25">
      <c r="A70" s="18">
        <v>6</v>
      </c>
      <c r="B70" s="1" t="s">
        <v>19</v>
      </c>
      <c r="C70" s="2" t="s">
        <v>22</v>
      </c>
      <c r="D70" s="4">
        <f t="shared" si="6"/>
        <v>41.72</v>
      </c>
      <c r="E70" s="41">
        <v>3.89</v>
      </c>
      <c r="F70" s="41">
        <v>4.96</v>
      </c>
      <c r="G70" s="41">
        <v>8.01</v>
      </c>
      <c r="H70" s="41">
        <v>13.04</v>
      </c>
      <c r="I70" s="55">
        <v>5.31</v>
      </c>
      <c r="J70" s="38" t="s">
        <v>140</v>
      </c>
      <c r="K70" s="41">
        <v>2.52</v>
      </c>
      <c r="L70" s="41">
        <v>0.09</v>
      </c>
      <c r="M70" s="41">
        <v>9.2100000000000009</v>
      </c>
    </row>
    <row r="71" spans="1:13" s="21" customFormat="1" x14ac:dyDescent="0.25">
      <c r="A71" s="18">
        <v>7</v>
      </c>
      <c r="B71" s="1" t="s">
        <v>5</v>
      </c>
      <c r="C71" s="2">
        <v>79</v>
      </c>
      <c r="D71" s="4">
        <f t="shared" si="6"/>
        <v>41.76</v>
      </c>
      <c r="E71" s="41">
        <v>3.89</v>
      </c>
      <c r="F71" s="41">
        <v>4.96</v>
      </c>
      <c r="G71" s="41">
        <v>8.01</v>
      </c>
      <c r="H71" s="41">
        <v>13.08</v>
      </c>
      <c r="I71" s="55">
        <v>5.62</v>
      </c>
      <c r="J71" s="38" t="s">
        <v>140</v>
      </c>
      <c r="K71" s="41">
        <v>2.52</v>
      </c>
      <c r="L71" s="41">
        <v>0.09</v>
      </c>
      <c r="M71" s="41">
        <v>9.2100000000000009</v>
      </c>
    </row>
    <row r="72" spans="1:13" s="21" customFormat="1" x14ac:dyDescent="0.25">
      <c r="A72" s="18">
        <v>8</v>
      </c>
      <c r="B72" s="1" t="s">
        <v>7</v>
      </c>
      <c r="C72" s="2">
        <v>9</v>
      </c>
      <c r="D72" s="4">
        <f t="shared" si="6"/>
        <v>41.24</v>
      </c>
      <c r="E72" s="41">
        <v>3.89</v>
      </c>
      <c r="F72" s="41">
        <v>4.96</v>
      </c>
      <c r="G72" s="41">
        <v>8.01</v>
      </c>
      <c r="H72" s="41">
        <v>12.56</v>
      </c>
      <c r="I72" s="55">
        <v>5.66</v>
      </c>
      <c r="J72" s="38" t="s">
        <v>140</v>
      </c>
      <c r="K72" s="41">
        <v>2.52</v>
      </c>
      <c r="L72" s="41">
        <v>0.09</v>
      </c>
      <c r="M72" s="41">
        <v>9.2100000000000009</v>
      </c>
    </row>
    <row r="73" spans="1:13" s="21" customFormat="1" x14ac:dyDescent="0.25">
      <c r="A73" s="18">
        <v>9</v>
      </c>
      <c r="B73" s="1" t="s">
        <v>23</v>
      </c>
      <c r="C73" s="2">
        <v>4</v>
      </c>
      <c r="D73" s="4">
        <f t="shared" si="6"/>
        <v>40.15</v>
      </c>
      <c r="E73" s="41">
        <v>3.89</v>
      </c>
      <c r="F73" s="41">
        <v>4.96</v>
      </c>
      <c r="G73" s="41">
        <v>8.01</v>
      </c>
      <c r="H73" s="41">
        <v>11.47</v>
      </c>
      <c r="I73" s="55">
        <v>5.04</v>
      </c>
      <c r="J73" s="38" t="s">
        <v>140</v>
      </c>
      <c r="K73" s="41">
        <v>2.52</v>
      </c>
      <c r="L73" s="41">
        <v>0.09</v>
      </c>
      <c r="M73" s="41">
        <v>9.2100000000000009</v>
      </c>
    </row>
    <row r="74" spans="1:13" s="21" customFormat="1" x14ac:dyDescent="0.25">
      <c r="A74" s="18">
        <v>10</v>
      </c>
      <c r="B74" s="1" t="s">
        <v>24</v>
      </c>
      <c r="C74" s="2">
        <v>5</v>
      </c>
      <c r="D74" s="4">
        <f t="shared" si="6"/>
        <v>40.01</v>
      </c>
      <c r="E74" s="41">
        <v>3.89</v>
      </c>
      <c r="F74" s="41">
        <v>4.96</v>
      </c>
      <c r="G74" s="41">
        <v>8.01</v>
      </c>
      <c r="H74" s="41">
        <v>11.33</v>
      </c>
      <c r="I74" s="55">
        <v>5.69</v>
      </c>
      <c r="J74" s="38" t="s">
        <v>140</v>
      </c>
      <c r="K74" s="41">
        <v>2.52</v>
      </c>
      <c r="L74" s="41">
        <v>0.09</v>
      </c>
      <c r="M74" s="41">
        <v>9.2100000000000009</v>
      </c>
    </row>
    <row r="75" spans="1:13" s="45" customFormat="1" x14ac:dyDescent="0.25">
      <c r="A75" s="44">
        <v>11</v>
      </c>
      <c r="B75" s="1" t="s">
        <v>24</v>
      </c>
      <c r="C75" s="2">
        <v>15</v>
      </c>
      <c r="D75" s="41">
        <f t="shared" si="6"/>
        <v>41.63</v>
      </c>
      <c r="E75" s="41">
        <v>3.89</v>
      </c>
      <c r="F75" s="41">
        <v>4.96</v>
      </c>
      <c r="G75" s="41">
        <v>8.01</v>
      </c>
      <c r="H75" s="41">
        <v>12.95</v>
      </c>
      <c r="I75" s="55">
        <v>5.69</v>
      </c>
      <c r="J75" s="38" t="s">
        <v>140</v>
      </c>
      <c r="K75" s="41">
        <v>2.52</v>
      </c>
      <c r="L75" s="41">
        <v>0.09</v>
      </c>
      <c r="M75" s="41">
        <v>9.2100000000000009</v>
      </c>
    </row>
    <row r="76" spans="1:13" s="21" customFormat="1" x14ac:dyDescent="0.25">
      <c r="A76" s="18">
        <v>12</v>
      </c>
      <c r="B76" s="1" t="s">
        <v>8</v>
      </c>
      <c r="C76" s="2" t="s">
        <v>18</v>
      </c>
      <c r="D76" s="4">
        <f t="shared" si="6"/>
        <v>41.33</v>
      </c>
      <c r="E76" s="41">
        <f>3.74*1.04</f>
        <v>3.89</v>
      </c>
      <c r="F76" s="41">
        <f>4.77*1.04</f>
        <v>4.96</v>
      </c>
      <c r="G76" s="41">
        <f>7.7*1.04</f>
        <v>8.01</v>
      </c>
      <c r="H76" s="41">
        <f>12.16*1.04</f>
        <v>12.65</v>
      </c>
      <c r="I76" s="55">
        <f>5.72</f>
        <v>5.72</v>
      </c>
      <c r="J76" s="38" t="s">
        <v>140</v>
      </c>
      <c r="K76" s="41">
        <f>2.42*1.04</f>
        <v>2.52</v>
      </c>
      <c r="L76" s="41">
        <f>0.09*1.04</f>
        <v>0.09</v>
      </c>
      <c r="M76" s="15">
        <f>8.86*1.04</f>
        <v>9.2100000000000009</v>
      </c>
    </row>
    <row r="77" spans="1:13" s="21" customFormat="1" x14ac:dyDescent="0.25">
      <c r="A77" s="18">
        <v>13</v>
      </c>
      <c r="B77" s="1" t="s">
        <v>8</v>
      </c>
      <c r="C77" s="2">
        <v>11</v>
      </c>
      <c r="D77" s="4">
        <f t="shared" si="6"/>
        <v>41.24</v>
      </c>
      <c r="E77" s="41">
        <f>3.74*1.04</f>
        <v>3.89</v>
      </c>
      <c r="F77" s="41">
        <f>4.77*1.04</f>
        <v>4.96</v>
      </c>
      <c r="G77" s="41">
        <f>7.7*1.04</f>
        <v>8.01</v>
      </c>
      <c r="H77" s="41">
        <f>12.08*1.04</f>
        <v>12.56</v>
      </c>
      <c r="I77" s="55">
        <f>5.67</f>
        <v>5.67</v>
      </c>
      <c r="J77" s="38" t="s">
        <v>140</v>
      </c>
      <c r="K77" s="41">
        <f>2.42*1.04</f>
        <v>2.52</v>
      </c>
      <c r="L77" s="41">
        <f>0.09*1.04</f>
        <v>0.09</v>
      </c>
      <c r="M77" s="15">
        <f>8.86*1.04</f>
        <v>9.2100000000000009</v>
      </c>
    </row>
    <row r="78" spans="1:13" s="21" customFormat="1" x14ac:dyDescent="0.25">
      <c r="A78" s="18">
        <v>14</v>
      </c>
      <c r="B78" s="1" t="s">
        <v>25</v>
      </c>
      <c r="C78" s="2">
        <v>34</v>
      </c>
      <c r="D78" s="4">
        <f>E78+F78+G78+H78+K78+L78+M78</f>
        <v>41.02</v>
      </c>
      <c r="E78" s="41">
        <v>3.89</v>
      </c>
      <c r="F78" s="41">
        <v>4.96</v>
      </c>
      <c r="G78" s="41">
        <v>8.01</v>
      </c>
      <c r="H78" s="41">
        <v>12.34</v>
      </c>
      <c r="I78" s="55">
        <v>5.29</v>
      </c>
      <c r="J78" s="38" t="s">
        <v>140</v>
      </c>
      <c r="K78" s="41">
        <v>2.52</v>
      </c>
      <c r="L78" s="41">
        <v>0.09</v>
      </c>
      <c r="M78" s="41">
        <v>9.2100000000000009</v>
      </c>
    </row>
    <row r="79" spans="1:13" s="21" customFormat="1" x14ac:dyDescent="0.25">
      <c r="A79" s="18">
        <v>15</v>
      </c>
      <c r="B79" s="1" t="s">
        <v>26</v>
      </c>
      <c r="C79" s="2" t="s">
        <v>27</v>
      </c>
      <c r="D79" s="4">
        <f>E79+F79+G79+H79+K79+L79+M79</f>
        <v>41.87</v>
      </c>
      <c r="E79" s="41">
        <v>3.89</v>
      </c>
      <c r="F79" s="41">
        <v>4.96</v>
      </c>
      <c r="G79" s="41">
        <v>8.01</v>
      </c>
      <c r="H79" s="41">
        <v>13.19</v>
      </c>
      <c r="I79" s="55">
        <v>5.73</v>
      </c>
      <c r="J79" s="38" t="s">
        <v>140</v>
      </c>
      <c r="K79" s="41">
        <v>2.52</v>
      </c>
      <c r="L79" s="41">
        <v>0.09</v>
      </c>
      <c r="M79" s="41">
        <v>9.2100000000000009</v>
      </c>
    </row>
    <row r="80" spans="1:13" s="21" customFormat="1" x14ac:dyDescent="0.25">
      <c r="A80" s="18">
        <v>16</v>
      </c>
      <c r="B80" s="1" t="s">
        <v>26</v>
      </c>
      <c r="C80" s="2" t="s">
        <v>22</v>
      </c>
      <c r="D80" s="4">
        <f>E80+F80+G80+H80+K80+L80+M80</f>
        <v>41.9</v>
      </c>
      <c r="E80" s="41">
        <f>3.74*1.04</f>
        <v>3.89</v>
      </c>
      <c r="F80" s="41">
        <f>4.77*1.04</f>
        <v>4.96</v>
      </c>
      <c r="G80" s="41">
        <f>7.7*1.04</f>
        <v>8.01</v>
      </c>
      <c r="H80" s="41">
        <f>12.71*1.04</f>
        <v>13.22</v>
      </c>
      <c r="I80" s="55">
        <f>5.78</f>
        <v>5.78</v>
      </c>
      <c r="J80" s="38" t="s">
        <v>140</v>
      </c>
      <c r="K80" s="41">
        <f>2.42*1.04</f>
        <v>2.52</v>
      </c>
      <c r="L80" s="41">
        <f>0.09*1.04</f>
        <v>0.09</v>
      </c>
      <c r="M80" s="15">
        <f>8.86*1.04</f>
        <v>9.2100000000000009</v>
      </c>
    </row>
    <row r="81" spans="1:13" s="21" customFormat="1" x14ac:dyDescent="0.25">
      <c r="A81" s="18">
        <v>17</v>
      </c>
      <c r="B81" s="1" t="s">
        <v>26</v>
      </c>
      <c r="C81" s="2" t="s">
        <v>28</v>
      </c>
      <c r="D81" s="4">
        <f t="shared" ref="D81:D95" si="7">E81+F81+G81+H81+K81+L81+M81</f>
        <v>41.84</v>
      </c>
      <c r="E81" s="4">
        <v>3.89</v>
      </c>
      <c r="F81" s="4">
        <v>4.96</v>
      </c>
      <c r="G81" s="4">
        <v>8.01</v>
      </c>
      <c r="H81" s="4">
        <v>13.16</v>
      </c>
      <c r="I81" s="55">
        <v>5.7</v>
      </c>
      <c r="J81" s="38" t="s">
        <v>140</v>
      </c>
      <c r="K81" s="4">
        <v>2.52</v>
      </c>
      <c r="L81" s="4">
        <v>0.09</v>
      </c>
      <c r="M81" s="4">
        <v>9.2100000000000009</v>
      </c>
    </row>
    <row r="82" spans="1:13" s="21" customFormat="1" x14ac:dyDescent="0.25">
      <c r="A82" s="18">
        <v>18</v>
      </c>
      <c r="B82" s="1" t="s">
        <v>29</v>
      </c>
      <c r="C82" s="2" t="s">
        <v>30</v>
      </c>
      <c r="D82" s="4">
        <f t="shared" si="7"/>
        <v>41.83</v>
      </c>
      <c r="E82" s="4">
        <v>3.89</v>
      </c>
      <c r="F82" s="4">
        <v>4.96</v>
      </c>
      <c r="G82" s="4">
        <v>8.01</v>
      </c>
      <c r="H82" s="4">
        <v>13.15</v>
      </c>
      <c r="I82" s="55">
        <v>5.69</v>
      </c>
      <c r="J82" s="38" t="s">
        <v>140</v>
      </c>
      <c r="K82" s="4">
        <v>2.52</v>
      </c>
      <c r="L82" s="4">
        <v>0.09</v>
      </c>
      <c r="M82" s="4">
        <v>9.2100000000000009</v>
      </c>
    </row>
    <row r="83" spans="1:13" s="21" customFormat="1" x14ac:dyDescent="0.25">
      <c r="A83" s="18">
        <v>19</v>
      </c>
      <c r="B83" s="1" t="s">
        <v>31</v>
      </c>
      <c r="C83" s="2">
        <v>7</v>
      </c>
      <c r="D83" s="4">
        <f t="shared" si="7"/>
        <v>41.85</v>
      </c>
      <c r="E83" s="4">
        <v>3.89</v>
      </c>
      <c r="F83" s="4">
        <v>4.96</v>
      </c>
      <c r="G83" s="4">
        <v>8.01</v>
      </c>
      <c r="H83" s="4">
        <v>13.17</v>
      </c>
      <c r="I83" s="55">
        <v>5.7</v>
      </c>
      <c r="J83" s="38" t="s">
        <v>140</v>
      </c>
      <c r="K83" s="4">
        <v>2.52</v>
      </c>
      <c r="L83" s="4">
        <v>0.09</v>
      </c>
      <c r="M83" s="4">
        <v>9.2100000000000009</v>
      </c>
    </row>
    <row r="84" spans="1:13" s="21" customFormat="1" x14ac:dyDescent="0.25">
      <c r="A84" s="18">
        <v>20</v>
      </c>
      <c r="B84" s="1" t="s">
        <v>31</v>
      </c>
      <c r="C84" s="2" t="s">
        <v>32</v>
      </c>
      <c r="D84" s="4">
        <f t="shared" si="7"/>
        <v>41.89</v>
      </c>
      <c r="E84" s="4">
        <v>3.89</v>
      </c>
      <c r="F84" s="4">
        <v>4.96</v>
      </c>
      <c r="G84" s="4">
        <v>8.01</v>
      </c>
      <c r="H84" s="4">
        <v>13.21</v>
      </c>
      <c r="I84" s="55">
        <v>5.76</v>
      </c>
      <c r="J84" s="38" t="s">
        <v>140</v>
      </c>
      <c r="K84" s="4">
        <v>2.52</v>
      </c>
      <c r="L84" s="4">
        <v>0.09</v>
      </c>
      <c r="M84" s="4">
        <v>9.2100000000000009</v>
      </c>
    </row>
    <row r="85" spans="1:13" s="21" customFormat="1" x14ac:dyDescent="0.25">
      <c r="A85" s="18">
        <v>21</v>
      </c>
      <c r="B85" s="1" t="s">
        <v>33</v>
      </c>
      <c r="C85" s="2">
        <v>4</v>
      </c>
      <c r="D85" s="4">
        <f t="shared" si="7"/>
        <v>41.35</v>
      </c>
      <c r="E85" s="4">
        <v>3.89</v>
      </c>
      <c r="F85" s="4">
        <v>4.96</v>
      </c>
      <c r="G85" s="4">
        <v>8.01</v>
      </c>
      <c r="H85" s="4">
        <v>12.67</v>
      </c>
      <c r="I85" s="55">
        <v>5.33</v>
      </c>
      <c r="J85" s="38" t="s">
        <v>140</v>
      </c>
      <c r="K85" s="4">
        <v>2.52</v>
      </c>
      <c r="L85" s="4">
        <v>0.09</v>
      </c>
      <c r="M85" s="4">
        <v>9.2100000000000009</v>
      </c>
    </row>
    <row r="86" spans="1:13" s="21" customFormat="1" x14ac:dyDescent="0.25">
      <c r="A86" s="18">
        <v>22</v>
      </c>
      <c r="B86" s="1" t="s">
        <v>33</v>
      </c>
      <c r="C86" s="2" t="s">
        <v>34</v>
      </c>
      <c r="D86" s="4">
        <f t="shared" si="7"/>
        <v>40.82</v>
      </c>
      <c r="E86" s="4">
        <v>3.89</v>
      </c>
      <c r="F86" s="4">
        <v>4.96</v>
      </c>
      <c r="G86" s="4">
        <v>8.01</v>
      </c>
      <c r="H86" s="4">
        <v>12.14</v>
      </c>
      <c r="I86" s="55">
        <v>5.44</v>
      </c>
      <c r="J86" s="38" t="s">
        <v>140</v>
      </c>
      <c r="K86" s="4">
        <v>2.52</v>
      </c>
      <c r="L86" s="4">
        <v>0.09</v>
      </c>
      <c r="M86" s="4">
        <v>9.2100000000000009</v>
      </c>
    </row>
    <row r="87" spans="1:13" s="21" customFormat="1" x14ac:dyDescent="0.25">
      <c r="A87" s="18">
        <v>23</v>
      </c>
      <c r="B87" s="1" t="s">
        <v>35</v>
      </c>
      <c r="C87" s="2">
        <v>6</v>
      </c>
      <c r="D87" s="4">
        <f t="shared" si="7"/>
        <v>41.27</v>
      </c>
      <c r="E87" s="4">
        <v>3.89</v>
      </c>
      <c r="F87" s="4">
        <v>4.96</v>
      </c>
      <c r="G87" s="4">
        <v>8.01</v>
      </c>
      <c r="H87" s="4">
        <v>12.59</v>
      </c>
      <c r="I87" s="55">
        <v>5.28</v>
      </c>
      <c r="J87" s="38" t="s">
        <v>140</v>
      </c>
      <c r="K87" s="4">
        <v>2.52</v>
      </c>
      <c r="L87" s="4">
        <v>0.09</v>
      </c>
      <c r="M87" s="4">
        <v>9.2100000000000009</v>
      </c>
    </row>
    <row r="88" spans="1:13" s="21" customFormat="1" x14ac:dyDescent="0.25">
      <c r="A88" s="18">
        <v>24</v>
      </c>
      <c r="B88" s="1" t="s">
        <v>36</v>
      </c>
      <c r="C88" s="2">
        <v>6</v>
      </c>
      <c r="D88" s="4">
        <f t="shared" si="7"/>
        <v>41</v>
      </c>
      <c r="E88" s="4">
        <v>3.89</v>
      </c>
      <c r="F88" s="4">
        <v>4.96</v>
      </c>
      <c r="G88" s="4">
        <v>8.01</v>
      </c>
      <c r="H88" s="4">
        <v>12.32</v>
      </c>
      <c r="I88" s="55">
        <v>5.28</v>
      </c>
      <c r="J88" s="38" t="s">
        <v>140</v>
      </c>
      <c r="K88" s="4">
        <v>2.52</v>
      </c>
      <c r="L88" s="4">
        <v>0.09</v>
      </c>
      <c r="M88" s="4">
        <v>9.2100000000000009</v>
      </c>
    </row>
    <row r="89" spans="1:13" s="21" customFormat="1" x14ac:dyDescent="0.25">
      <c r="A89" s="18">
        <v>25</v>
      </c>
      <c r="B89" s="1" t="s">
        <v>87</v>
      </c>
      <c r="C89" s="2">
        <v>11</v>
      </c>
      <c r="D89" s="32">
        <f t="shared" si="7"/>
        <v>36.51</v>
      </c>
      <c r="E89" s="4">
        <v>1.97</v>
      </c>
      <c r="F89" s="4">
        <v>4.0599999999999996</v>
      </c>
      <c r="G89" s="4">
        <v>7.83</v>
      </c>
      <c r="H89" s="4">
        <v>13.77</v>
      </c>
      <c r="I89" s="3">
        <v>3.48</v>
      </c>
      <c r="J89" s="38" t="s">
        <v>140</v>
      </c>
      <c r="K89" s="4">
        <v>1.2</v>
      </c>
      <c r="L89" s="4">
        <v>0.09</v>
      </c>
      <c r="M89" s="4">
        <v>7.59</v>
      </c>
    </row>
    <row r="90" spans="1:13" s="21" customFormat="1" x14ac:dyDescent="0.25">
      <c r="A90" s="18">
        <v>26</v>
      </c>
      <c r="B90" s="1" t="s">
        <v>87</v>
      </c>
      <c r="C90" s="2">
        <v>7</v>
      </c>
      <c r="D90" s="32">
        <f t="shared" si="7"/>
        <v>36.56</v>
      </c>
      <c r="E90" s="4">
        <v>1.97</v>
      </c>
      <c r="F90" s="4">
        <v>4.0599999999999996</v>
      </c>
      <c r="G90" s="4">
        <v>7.83</v>
      </c>
      <c r="H90" s="4">
        <v>13.82</v>
      </c>
      <c r="I90" s="3">
        <v>3.48</v>
      </c>
      <c r="J90" s="38" t="s">
        <v>140</v>
      </c>
      <c r="K90" s="4">
        <v>1.2</v>
      </c>
      <c r="L90" s="4">
        <v>0.09</v>
      </c>
      <c r="M90" s="4">
        <v>7.59</v>
      </c>
    </row>
    <row r="91" spans="1:13" s="21" customFormat="1" x14ac:dyDescent="0.25">
      <c r="A91" s="18">
        <v>27</v>
      </c>
      <c r="B91" s="1" t="s">
        <v>87</v>
      </c>
      <c r="C91" s="2">
        <v>9</v>
      </c>
      <c r="D91" s="32">
        <f t="shared" si="7"/>
        <v>36.700000000000003</v>
      </c>
      <c r="E91" s="4">
        <v>1.97</v>
      </c>
      <c r="F91" s="4">
        <v>4.0599999999999996</v>
      </c>
      <c r="G91" s="4">
        <v>7.83</v>
      </c>
      <c r="H91" s="4">
        <v>13.96</v>
      </c>
      <c r="I91" s="3">
        <v>3.48</v>
      </c>
      <c r="J91" s="38" t="s">
        <v>140</v>
      </c>
      <c r="K91" s="4">
        <v>1.2</v>
      </c>
      <c r="L91" s="4">
        <v>0.09</v>
      </c>
      <c r="M91" s="4">
        <v>7.59</v>
      </c>
    </row>
    <row r="92" spans="1:13" s="21" customFormat="1" x14ac:dyDescent="0.25">
      <c r="A92" s="18">
        <v>28</v>
      </c>
      <c r="B92" s="1" t="s">
        <v>88</v>
      </c>
      <c r="C92" s="2">
        <v>2</v>
      </c>
      <c r="D92" s="32">
        <f t="shared" si="7"/>
        <v>36.47</v>
      </c>
      <c r="E92" s="41">
        <f>1.97+0.47</f>
        <v>2.44</v>
      </c>
      <c r="F92" s="41">
        <f>4.06-0.47</f>
        <v>3.59</v>
      </c>
      <c r="G92" s="41">
        <v>7.83</v>
      </c>
      <c r="H92" s="41">
        <v>13.73</v>
      </c>
      <c r="I92" s="3">
        <v>3.48</v>
      </c>
      <c r="J92" s="38" t="s">
        <v>140</v>
      </c>
      <c r="K92" s="41">
        <v>1.2</v>
      </c>
      <c r="L92" s="41">
        <v>0.09</v>
      </c>
      <c r="M92" s="41">
        <v>7.59</v>
      </c>
    </row>
    <row r="93" spans="1:13" s="21" customFormat="1" x14ac:dyDescent="0.25">
      <c r="A93" s="18">
        <v>29</v>
      </c>
      <c r="B93" s="30" t="s">
        <v>33</v>
      </c>
      <c r="C93" s="31">
        <v>33</v>
      </c>
      <c r="D93" s="32">
        <f t="shared" si="7"/>
        <v>36.49</v>
      </c>
      <c r="E93" s="4">
        <v>1.97</v>
      </c>
      <c r="F93" s="4">
        <v>4.0599999999999996</v>
      </c>
      <c r="G93" s="4">
        <v>7.83</v>
      </c>
      <c r="H93" s="4">
        <v>13.75</v>
      </c>
      <c r="I93" s="3">
        <v>3.48</v>
      </c>
      <c r="J93" s="38" t="s">
        <v>140</v>
      </c>
      <c r="K93" s="4">
        <v>1.2</v>
      </c>
      <c r="L93" s="4">
        <v>0.09</v>
      </c>
      <c r="M93" s="4">
        <v>7.59</v>
      </c>
    </row>
    <row r="94" spans="1:13" s="21" customFormat="1" x14ac:dyDescent="0.25">
      <c r="A94" s="18">
        <v>30</v>
      </c>
      <c r="B94" s="1" t="s">
        <v>33</v>
      </c>
      <c r="C94" s="2" t="s">
        <v>89</v>
      </c>
      <c r="D94" s="4">
        <f t="shared" si="7"/>
        <v>36.479999999999997</v>
      </c>
      <c r="E94" s="4">
        <v>1.97</v>
      </c>
      <c r="F94" s="4">
        <v>4.0599999999999996</v>
      </c>
      <c r="G94" s="4">
        <v>7.83</v>
      </c>
      <c r="H94" s="4">
        <v>13.74</v>
      </c>
      <c r="I94" s="3">
        <v>3.48</v>
      </c>
      <c r="J94" s="38" t="s">
        <v>140</v>
      </c>
      <c r="K94" s="4">
        <v>1.2</v>
      </c>
      <c r="L94" s="4">
        <v>0.09</v>
      </c>
      <c r="M94" s="4">
        <v>7.59</v>
      </c>
    </row>
    <row r="95" spans="1:13" s="21" customFormat="1" x14ac:dyDescent="0.25">
      <c r="A95" s="18">
        <v>31</v>
      </c>
      <c r="B95" s="1" t="s">
        <v>35</v>
      </c>
      <c r="C95" s="2" t="s">
        <v>90</v>
      </c>
      <c r="D95" s="4">
        <f t="shared" si="7"/>
        <v>36.57</v>
      </c>
      <c r="E95" s="4">
        <v>1.97</v>
      </c>
      <c r="F95" s="4">
        <v>4.0599999999999996</v>
      </c>
      <c r="G95" s="4">
        <v>7.83</v>
      </c>
      <c r="H95" s="4">
        <v>13.83</v>
      </c>
      <c r="I95" s="3">
        <v>3.48</v>
      </c>
      <c r="J95" s="38" t="s">
        <v>140</v>
      </c>
      <c r="K95" s="4">
        <v>1.2</v>
      </c>
      <c r="L95" s="4">
        <v>0.09</v>
      </c>
      <c r="M95" s="4">
        <v>7.59</v>
      </c>
    </row>
    <row r="96" spans="1:13" x14ac:dyDescent="0.25">
      <c r="A96" s="68" t="s">
        <v>164</v>
      </c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</row>
    <row r="97" spans="1:13" s="21" customFormat="1" x14ac:dyDescent="0.25">
      <c r="A97" s="18">
        <v>1</v>
      </c>
      <c r="B97" s="1" t="s">
        <v>87</v>
      </c>
      <c r="C97" s="2" t="s">
        <v>37</v>
      </c>
      <c r="D97" s="4">
        <f t="shared" ref="D97:D125" si="8">E97+F97+G97+H97+K97+L97+M97</f>
        <v>39.340000000000003</v>
      </c>
      <c r="E97" s="4">
        <v>3.89</v>
      </c>
      <c r="F97" s="4">
        <v>4.96</v>
      </c>
      <c r="G97" s="4">
        <v>8.01</v>
      </c>
      <c r="H97" s="4">
        <v>10.66</v>
      </c>
      <c r="I97" s="49">
        <v>4.18</v>
      </c>
      <c r="J97" s="3">
        <v>0.23</v>
      </c>
      <c r="K97" s="4">
        <v>2.52</v>
      </c>
      <c r="L97" s="4">
        <v>0.09</v>
      </c>
      <c r="M97" s="4">
        <v>9.2100000000000009</v>
      </c>
    </row>
    <row r="98" spans="1:13" s="21" customFormat="1" x14ac:dyDescent="0.25">
      <c r="A98" s="18">
        <v>2</v>
      </c>
      <c r="B98" s="1" t="s">
        <v>19</v>
      </c>
      <c r="C98" s="2">
        <v>4</v>
      </c>
      <c r="D98" s="4">
        <f t="shared" si="8"/>
        <v>41.74</v>
      </c>
      <c r="E98" s="4">
        <v>3.89</v>
      </c>
      <c r="F98" s="4">
        <v>4.96</v>
      </c>
      <c r="G98" s="4">
        <v>8.01</v>
      </c>
      <c r="H98" s="4">
        <v>13.06</v>
      </c>
      <c r="I98" s="49">
        <v>5.45</v>
      </c>
      <c r="J98" s="3">
        <v>0.13</v>
      </c>
      <c r="K98" s="4">
        <v>2.52</v>
      </c>
      <c r="L98" s="4">
        <v>0.09</v>
      </c>
      <c r="M98" s="4">
        <v>9.2100000000000009</v>
      </c>
    </row>
    <row r="99" spans="1:13" s="21" customFormat="1" x14ac:dyDescent="0.25">
      <c r="A99" s="18">
        <v>3</v>
      </c>
      <c r="B99" s="1" t="s">
        <v>19</v>
      </c>
      <c r="C99" s="2">
        <v>6</v>
      </c>
      <c r="D99" s="4">
        <f t="shared" si="8"/>
        <v>43.04</v>
      </c>
      <c r="E99" s="4">
        <v>3.89</v>
      </c>
      <c r="F99" s="4">
        <v>4.96</v>
      </c>
      <c r="G99" s="4">
        <v>8.01</v>
      </c>
      <c r="H99" s="4">
        <v>14.36</v>
      </c>
      <c r="I99" s="49">
        <v>6.32</v>
      </c>
      <c r="J99" s="3">
        <v>0.16</v>
      </c>
      <c r="K99" s="4">
        <v>2.52</v>
      </c>
      <c r="L99" s="4">
        <v>0.09</v>
      </c>
      <c r="M99" s="4">
        <v>9.2100000000000009</v>
      </c>
    </row>
    <row r="100" spans="1:13" s="21" customFormat="1" x14ac:dyDescent="0.25">
      <c r="A100" s="18">
        <v>4</v>
      </c>
      <c r="B100" s="1" t="s">
        <v>19</v>
      </c>
      <c r="C100" s="2">
        <v>8</v>
      </c>
      <c r="D100" s="4">
        <f t="shared" si="8"/>
        <v>41.85</v>
      </c>
      <c r="E100" s="4">
        <v>3.89</v>
      </c>
      <c r="F100" s="4">
        <v>4.96</v>
      </c>
      <c r="G100" s="4">
        <v>8.01</v>
      </c>
      <c r="H100" s="4">
        <v>13.17</v>
      </c>
      <c r="I100" s="49">
        <v>5.52</v>
      </c>
      <c r="J100" s="3">
        <v>0.18</v>
      </c>
      <c r="K100" s="4">
        <v>2.52</v>
      </c>
      <c r="L100" s="4">
        <v>0.09</v>
      </c>
      <c r="M100" s="4">
        <v>9.2100000000000009</v>
      </c>
    </row>
    <row r="101" spans="1:13" s="21" customFormat="1" x14ac:dyDescent="0.25">
      <c r="A101" s="18">
        <v>5</v>
      </c>
      <c r="B101" s="1" t="s">
        <v>19</v>
      </c>
      <c r="C101" s="2">
        <v>13</v>
      </c>
      <c r="D101" s="4">
        <f t="shared" si="8"/>
        <v>41.66</v>
      </c>
      <c r="E101" s="4">
        <v>3.89</v>
      </c>
      <c r="F101" s="4">
        <v>4.96</v>
      </c>
      <c r="G101" s="4">
        <v>8.01</v>
      </c>
      <c r="H101" s="4">
        <v>12.98</v>
      </c>
      <c r="I101" s="49">
        <v>5.08</v>
      </c>
      <c r="J101" s="3">
        <v>0.18</v>
      </c>
      <c r="K101" s="4">
        <v>2.52</v>
      </c>
      <c r="L101" s="4">
        <v>0.09</v>
      </c>
      <c r="M101" s="4">
        <v>9.2100000000000009</v>
      </c>
    </row>
    <row r="102" spans="1:13" s="21" customFormat="1" x14ac:dyDescent="0.25">
      <c r="A102" s="18">
        <v>6</v>
      </c>
      <c r="B102" s="1" t="s">
        <v>19</v>
      </c>
      <c r="C102" s="2">
        <v>15</v>
      </c>
      <c r="D102" s="4">
        <f t="shared" si="8"/>
        <v>41.84</v>
      </c>
      <c r="E102" s="4">
        <v>3.89</v>
      </c>
      <c r="F102" s="4">
        <v>4.96</v>
      </c>
      <c r="G102" s="4">
        <v>8.01</v>
      </c>
      <c r="H102" s="4">
        <v>13.16</v>
      </c>
      <c r="I102" s="49">
        <v>5.57</v>
      </c>
      <c r="J102" s="3">
        <v>0.18</v>
      </c>
      <c r="K102" s="4">
        <v>2.52</v>
      </c>
      <c r="L102" s="4">
        <v>0.09</v>
      </c>
      <c r="M102" s="4">
        <v>9.2100000000000009</v>
      </c>
    </row>
    <row r="103" spans="1:13" s="21" customFormat="1" x14ac:dyDescent="0.25">
      <c r="A103" s="18">
        <v>7</v>
      </c>
      <c r="B103" s="1" t="s">
        <v>19</v>
      </c>
      <c r="C103" s="2">
        <v>17</v>
      </c>
      <c r="D103" s="4">
        <f t="shared" si="8"/>
        <v>41.72</v>
      </c>
      <c r="E103" s="4">
        <v>3.89</v>
      </c>
      <c r="F103" s="4">
        <v>4.96</v>
      </c>
      <c r="G103" s="4">
        <v>8.01</v>
      </c>
      <c r="H103" s="4">
        <v>13.04</v>
      </c>
      <c r="I103" s="49">
        <v>5.55</v>
      </c>
      <c r="J103" s="3">
        <v>0.05</v>
      </c>
      <c r="K103" s="4">
        <v>2.52</v>
      </c>
      <c r="L103" s="4">
        <v>0.09</v>
      </c>
      <c r="M103" s="4">
        <v>9.2100000000000009</v>
      </c>
    </row>
    <row r="104" spans="1:13" s="21" customFormat="1" x14ac:dyDescent="0.25">
      <c r="A104" s="18">
        <v>8</v>
      </c>
      <c r="B104" s="1" t="s">
        <v>5</v>
      </c>
      <c r="C104" s="2">
        <v>71</v>
      </c>
      <c r="D104" s="4">
        <f t="shared" si="8"/>
        <v>41.67</v>
      </c>
      <c r="E104" s="4">
        <v>3.89</v>
      </c>
      <c r="F104" s="4">
        <v>4.96</v>
      </c>
      <c r="G104" s="4">
        <v>8.01</v>
      </c>
      <c r="H104" s="4">
        <v>12.99</v>
      </c>
      <c r="I104" s="49">
        <v>5.25</v>
      </c>
      <c r="J104" s="3">
        <v>0.21</v>
      </c>
      <c r="K104" s="4">
        <v>2.52</v>
      </c>
      <c r="L104" s="4">
        <v>0.09</v>
      </c>
      <c r="M104" s="4">
        <v>9.2100000000000009</v>
      </c>
    </row>
    <row r="105" spans="1:13" s="21" customFormat="1" x14ac:dyDescent="0.25">
      <c r="A105" s="18">
        <v>9</v>
      </c>
      <c r="B105" s="1" t="s">
        <v>5</v>
      </c>
      <c r="C105" s="2" t="s">
        <v>38</v>
      </c>
      <c r="D105" s="4">
        <f t="shared" si="8"/>
        <v>41.8</v>
      </c>
      <c r="E105" s="4">
        <v>3.89</v>
      </c>
      <c r="F105" s="4">
        <v>4.96</v>
      </c>
      <c r="G105" s="4">
        <v>8.01</v>
      </c>
      <c r="H105" s="4">
        <v>13.12</v>
      </c>
      <c r="I105" s="49">
        <v>5.46</v>
      </c>
      <c r="J105" s="3">
        <v>0.17</v>
      </c>
      <c r="K105" s="4">
        <v>2.52</v>
      </c>
      <c r="L105" s="4">
        <v>0.09</v>
      </c>
      <c r="M105" s="4">
        <v>9.2100000000000009</v>
      </c>
    </row>
    <row r="106" spans="1:13" s="21" customFormat="1" x14ac:dyDescent="0.25">
      <c r="A106" s="18">
        <v>10</v>
      </c>
      <c r="B106" s="1" t="s">
        <v>5</v>
      </c>
      <c r="C106" s="2" t="s">
        <v>39</v>
      </c>
      <c r="D106" s="4">
        <f t="shared" si="8"/>
        <v>41.85</v>
      </c>
      <c r="E106" s="4">
        <v>3.89</v>
      </c>
      <c r="F106" s="4">
        <v>4.96</v>
      </c>
      <c r="G106" s="4">
        <v>8.01</v>
      </c>
      <c r="H106" s="4">
        <v>13.17</v>
      </c>
      <c r="I106" s="49">
        <v>5.52</v>
      </c>
      <c r="J106" s="3">
        <v>0.18</v>
      </c>
      <c r="K106" s="4">
        <v>2.52</v>
      </c>
      <c r="L106" s="4">
        <v>0.09</v>
      </c>
      <c r="M106" s="4">
        <v>9.2100000000000009</v>
      </c>
    </row>
    <row r="107" spans="1:13" s="21" customFormat="1" x14ac:dyDescent="0.25">
      <c r="A107" s="18">
        <v>11</v>
      </c>
      <c r="B107" s="1" t="s">
        <v>5</v>
      </c>
      <c r="C107" s="2" t="s">
        <v>40</v>
      </c>
      <c r="D107" s="4">
        <f t="shared" si="8"/>
        <v>41.56</v>
      </c>
      <c r="E107" s="4">
        <v>3.89</v>
      </c>
      <c r="F107" s="4">
        <v>4.96</v>
      </c>
      <c r="G107" s="4">
        <v>8.01</v>
      </c>
      <c r="H107" s="4">
        <v>12.88</v>
      </c>
      <c r="I107" s="49">
        <v>5.26</v>
      </c>
      <c r="J107" s="3">
        <v>0.1</v>
      </c>
      <c r="K107" s="4">
        <v>2.52</v>
      </c>
      <c r="L107" s="4">
        <v>0.09</v>
      </c>
      <c r="M107" s="4">
        <v>9.2100000000000009</v>
      </c>
    </row>
    <row r="108" spans="1:13" s="21" customFormat="1" x14ac:dyDescent="0.25">
      <c r="A108" s="18">
        <v>12</v>
      </c>
      <c r="B108" s="1" t="s">
        <v>23</v>
      </c>
      <c r="C108" s="2">
        <v>9</v>
      </c>
      <c r="D108" s="4">
        <f t="shared" si="8"/>
        <v>40.81</v>
      </c>
      <c r="E108" s="4">
        <v>3.89</v>
      </c>
      <c r="F108" s="4">
        <v>4.96</v>
      </c>
      <c r="G108" s="4">
        <v>8.01</v>
      </c>
      <c r="H108" s="4">
        <v>12.13</v>
      </c>
      <c r="I108" s="49">
        <v>5.45</v>
      </c>
      <c r="J108" s="3">
        <v>0.18</v>
      </c>
      <c r="K108" s="4">
        <v>2.52</v>
      </c>
      <c r="L108" s="4">
        <v>0.09</v>
      </c>
      <c r="M108" s="4">
        <v>9.2100000000000009</v>
      </c>
    </row>
    <row r="109" spans="1:13" s="21" customFormat="1" x14ac:dyDescent="0.25">
      <c r="A109" s="18">
        <v>13</v>
      </c>
      <c r="B109" s="1" t="s">
        <v>24</v>
      </c>
      <c r="C109" s="2">
        <v>7</v>
      </c>
      <c r="D109" s="4">
        <f t="shared" si="8"/>
        <v>41.46</v>
      </c>
      <c r="E109" s="4">
        <v>3.89</v>
      </c>
      <c r="F109" s="4">
        <v>4.96</v>
      </c>
      <c r="G109" s="4">
        <v>8.01</v>
      </c>
      <c r="H109" s="4">
        <v>12.78</v>
      </c>
      <c r="I109" s="49">
        <v>4.76</v>
      </c>
      <c r="J109" s="3">
        <v>0.26</v>
      </c>
      <c r="K109" s="4">
        <v>2.52</v>
      </c>
      <c r="L109" s="4">
        <v>0.09</v>
      </c>
      <c r="M109" s="4">
        <v>9.2100000000000009</v>
      </c>
    </row>
    <row r="110" spans="1:13" s="21" customFormat="1" x14ac:dyDescent="0.25">
      <c r="A110" s="18">
        <v>14</v>
      </c>
      <c r="B110" s="1" t="s">
        <v>24</v>
      </c>
      <c r="C110" s="2">
        <v>9</v>
      </c>
      <c r="D110" s="41">
        <f t="shared" si="8"/>
        <v>42.76</v>
      </c>
      <c r="E110" s="41">
        <f>3.89+0.47</f>
        <v>4.3600000000000003</v>
      </c>
      <c r="F110" s="41">
        <f>4.96-0.47</f>
        <v>4.49</v>
      </c>
      <c r="G110" s="41">
        <v>8.01</v>
      </c>
      <c r="H110" s="41">
        <v>14.08</v>
      </c>
      <c r="I110" s="49">
        <v>5.99</v>
      </c>
      <c r="J110" s="3">
        <v>0.25</v>
      </c>
      <c r="K110" s="41">
        <v>2.52</v>
      </c>
      <c r="L110" s="41">
        <v>0.09</v>
      </c>
      <c r="M110" s="41">
        <v>9.2100000000000009</v>
      </c>
    </row>
    <row r="111" spans="1:13" s="21" customFormat="1" x14ac:dyDescent="0.25">
      <c r="A111" s="18">
        <v>15</v>
      </c>
      <c r="B111" s="1" t="s">
        <v>24</v>
      </c>
      <c r="C111" s="2">
        <v>11</v>
      </c>
      <c r="D111" s="4">
        <f t="shared" si="8"/>
        <v>41.22</v>
      </c>
      <c r="E111" s="4">
        <v>3.89</v>
      </c>
      <c r="F111" s="4">
        <v>4.96</v>
      </c>
      <c r="G111" s="4">
        <v>8.01</v>
      </c>
      <c r="H111" s="4">
        <v>12.54</v>
      </c>
      <c r="I111" s="49">
        <v>4.4800000000000004</v>
      </c>
      <c r="J111" s="3">
        <v>0.25</v>
      </c>
      <c r="K111" s="4">
        <v>2.52</v>
      </c>
      <c r="L111" s="4">
        <v>0.09</v>
      </c>
      <c r="M111" s="4">
        <v>9.2100000000000009</v>
      </c>
    </row>
    <row r="112" spans="1:13" s="45" customFormat="1" x14ac:dyDescent="0.25">
      <c r="A112" s="44">
        <v>16</v>
      </c>
      <c r="B112" s="1" t="s">
        <v>154</v>
      </c>
      <c r="C112" s="2">
        <v>10</v>
      </c>
      <c r="D112" s="41">
        <f t="shared" ref="D112" si="9">E112+F112+G112+H112+K112+L112+M112</f>
        <v>44.91</v>
      </c>
      <c r="E112" s="41">
        <v>6.35</v>
      </c>
      <c r="F112" s="41">
        <v>5.52</v>
      </c>
      <c r="G112" s="41">
        <v>6.24</v>
      </c>
      <c r="H112" s="41">
        <v>14.98</v>
      </c>
      <c r="I112" s="49">
        <v>5.99</v>
      </c>
      <c r="J112" s="3">
        <v>0.25</v>
      </c>
      <c r="K112" s="41">
        <v>2.52</v>
      </c>
      <c r="L112" s="41">
        <v>0.09</v>
      </c>
      <c r="M112" s="41">
        <v>9.2100000000000009</v>
      </c>
    </row>
    <row r="113" spans="1:13" s="21" customFormat="1" x14ac:dyDescent="0.25">
      <c r="A113" s="18">
        <v>17</v>
      </c>
      <c r="B113" s="1" t="s">
        <v>8</v>
      </c>
      <c r="C113" s="2">
        <v>9</v>
      </c>
      <c r="D113" s="4">
        <f t="shared" si="8"/>
        <v>40.1</v>
      </c>
      <c r="E113" s="4">
        <v>3.89</v>
      </c>
      <c r="F113" s="4">
        <v>4.96</v>
      </c>
      <c r="G113" s="4">
        <v>8.01</v>
      </c>
      <c r="H113" s="4">
        <v>11.42</v>
      </c>
      <c r="I113" s="49">
        <v>5.51</v>
      </c>
      <c r="J113" s="3">
        <v>0.15</v>
      </c>
      <c r="K113" s="4">
        <v>2.52</v>
      </c>
      <c r="L113" s="4">
        <v>0.09</v>
      </c>
      <c r="M113" s="4">
        <v>9.2100000000000009</v>
      </c>
    </row>
    <row r="114" spans="1:13" s="45" customFormat="1" x14ac:dyDescent="0.25">
      <c r="A114" s="44">
        <v>18</v>
      </c>
      <c r="B114" s="1" t="s">
        <v>9</v>
      </c>
      <c r="C114" s="2">
        <v>17</v>
      </c>
      <c r="D114" s="41">
        <f t="shared" si="8"/>
        <v>41.24</v>
      </c>
      <c r="E114" s="41">
        <v>3.89</v>
      </c>
      <c r="F114" s="41">
        <v>4.96</v>
      </c>
      <c r="G114" s="41">
        <v>8.01</v>
      </c>
      <c r="H114" s="41">
        <v>12.56</v>
      </c>
      <c r="I114" s="49">
        <v>5.46</v>
      </c>
      <c r="J114" s="3">
        <v>0.18</v>
      </c>
      <c r="K114" s="41">
        <v>2.52</v>
      </c>
      <c r="L114" s="41">
        <v>0.09</v>
      </c>
      <c r="M114" s="41">
        <v>9.2100000000000009</v>
      </c>
    </row>
    <row r="115" spans="1:13" s="21" customFormat="1" x14ac:dyDescent="0.25">
      <c r="A115" s="18">
        <v>19</v>
      </c>
      <c r="B115" s="1" t="s">
        <v>26</v>
      </c>
      <c r="C115" s="2">
        <v>7</v>
      </c>
      <c r="D115" s="4">
        <f t="shared" si="8"/>
        <v>41.83</v>
      </c>
      <c r="E115" s="4">
        <v>3.89</v>
      </c>
      <c r="F115" s="4">
        <v>4.96</v>
      </c>
      <c r="G115" s="4">
        <v>8.01</v>
      </c>
      <c r="H115" s="4">
        <v>13.15</v>
      </c>
      <c r="I115" s="49">
        <v>5.46</v>
      </c>
      <c r="J115" s="3">
        <v>0.18</v>
      </c>
      <c r="K115" s="4">
        <v>2.52</v>
      </c>
      <c r="L115" s="4">
        <v>0.09</v>
      </c>
      <c r="M115" s="4">
        <v>9.2100000000000009</v>
      </c>
    </row>
    <row r="116" spans="1:13" s="21" customFormat="1" x14ac:dyDescent="0.25">
      <c r="A116" s="18">
        <v>20</v>
      </c>
      <c r="B116" s="1" t="s">
        <v>41</v>
      </c>
      <c r="C116" s="2">
        <v>10</v>
      </c>
      <c r="D116" s="4">
        <f t="shared" si="8"/>
        <v>41.99</v>
      </c>
      <c r="E116" s="4">
        <v>3.89</v>
      </c>
      <c r="F116" s="4">
        <v>4.96</v>
      </c>
      <c r="G116" s="4">
        <v>8.01</v>
      </c>
      <c r="H116" s="4">
        <v>13.31</v>
      </c>
      <c r="I116" s="49">
        <v>4.2300000000000004</v>
      </c>
      <c r="J116" s="3">
        <v>0.19</v>
      </c>
      <c r="K116" s="4">
        <v>2.52</v>
      </c>
      <c r="L116" s="4">
        <v>0.09</v>
      </c>
      <c r="M116" s="4">
        <v>9.2100000000000009</v>
      </c>
    </row>
    <row r="117" spans="1:13" s="21" customFormat="1" x14ac:dyDescent="0.25">
      <c r="A117" s="18">
        <v>21</v>
      </c>
      <c r="B117" s="1" t="s">
        <v>41</v>
      </c>
      <c r="C117" s="2">
        <v>12</v>
      </c>
      <c r="D117" s="4">
        <f t="shared" si="8"/>
        <v>40.67</v>
      </c>
      <c r="E117" s="4">
        <v>3.89</v>
      </c>
      <c r="F117" s="4">
        <v>4.96</v>
      </c>
      <c r="G117" s="4">
        <v>8.01</v>
      </c>
      <c r="H117" s="4">
        <v>11.99</v>
      </c>
      <c r="I117" s="49">
        <v>4.21</v>
      </c>
      <c r="J117" s="3">
        <v>0.19</v>
      </c>
      <c r="K117" s="4">
        <v>2.52</v>
      </c>
      <c r="L117" s="4">
        <v>0.09</v>
      </c>
      <c r="M117" s="4">
        <v>9.2100000000000009</v>
      </c>
    </row>
    <row r="118" spans="1:13" s="21" customFormat="1" x14ac:dyDescent="0.25">
      <c r="A118" s="18">
        <v>22</v>
      </c>
      <c r="B118" s="1" t="s">
        <v>41</v>
      </c>
      <c r="C118" s="2" t="s">
        <v>42</v>
      </c>
      <c r="D118" s="4">
        <f t="shared" si="8"/>
        <v>40.630000000000003</v>
      </c>
      <c r="E118" s="4">
        <v>3.89</v>
      </c>
      <c r="F118" s="4">
        <v>4.96</v>
      </c>
      <c r="G118" s="4">
        <v>8.01</v>
      </c>
      <c r="H118" s="4">
        <v>11.95</v>
      </c>
      <c r="I118" s="49">
        <v>4.1900000000000004</v>
      </c>
      <c r="J118" s="3">
        <v>0.16</v>
      </c>
      <c r="K118" s="4">
        <v>2.52</v>
      </c>
      <c r="L118" s="4">
        <v>0.09</v>
      </c>
      <c r="M118" s="4">
        <v>9.2100000000000009</v>
      </c>
    </row>
    <row r="119" spans="1:13" s="21" customFormat="1" x14ac:dyDescent="0.25">
      <c r="A119" s="18">
        <v>23</v>
      </c>
      <c r="B119" s="1" t="s">
        <v>29</v>
      </c>
      <c r="C119" s="2">
        <v>6</v>
      </c>
      <c r="D119" s="4">
        <f t="shared" si="8"/>
        <v>41.61</v>
      </c>
      <c r="E119" s="4">
        <v>3.89</v>
      </c>
      <c r="F119" s="4">
        <v>4.96</v>
      </c>
      <c r="G119" s="4">
        <v>8.01</v>
      </c>
      <c r="H119" s="4">
        <v>12.93</v>
      </c>
      <c r="I119" s="49">
        <v>5.23</v>
      </c>
      <c r="J119" s="3">
        <v>0.17</v>
      </c>
      <c r="K119" s="4">
        <v>2.52</v>
      </c>
      <c r="L119" s="4">
        <v>0.09</v>
      </c>
      <c r="M119" s="4">
        <v>9.2100000000000009</v>
      </c>
    </row>
    <row r="120" spans="1:13" s="21" customFormat="1" x14ac:dyDescent="0.25">
      <c r="A120" s="18">
        <v>24</v>
      </c>
      <c r="B120" s="1" t="s">
        <v>29</v>
      </c>
      <c r="C120" s="2">
        <v>8</v>
      </c>
      <c r="D120" s="4">
        <f t="shared" si="8"/>
        <v>41.53</v>
      </c>
      <c r="E120" s="4">
        <v>3.89</v>
      </c>
      <c r="F120" s="4">
        <v>4.96</v>
      </c>
      <c r="G120" s="4">
        <v>8.01</v>
      </c>
      <c r="H120" s="4">
        <v>12.85</v>
      </c>
      <c r="I120" s="49">
        <v>5.16</v>
      </c>
      <c r="J120" s="3">
        <v>0.16</v>
      </c>
      <c r="K120" s="4">
        <v>2.52</v>
      </c>
      <c r="L120" s="4">
        <v>0.09</v>
      </c>
      <c r="M120" s="4">
        <v>9.2100000000000009</v>
      </c>
    </row>
    <row r="121" spans="1:13" s="21" customFormat="1" x14ac:dyDescent="0.25">
      <c r="A121" s="18">
        <v>25</v>
      </c>
      <c r="B121" s="1" t="s">
        <v>29</v>
      </c>
      <c r="C121" s="2">
        <v>10</v>
      </c>
      <c r="D121" s="4">
        <f t="shared" si="8"/>
        <v>41.8</v>
      </c>
      <c r="E121" s="4">
        <v>3.89</v>
      </c>
      <c r="F121" s="4">
        <v>4.96</v>
      </c>
      <c r="G121" s="4">
        <v>8.01</v>
      </c>
      <c r="H121" s="4">
        <v>13.12</v>
      </c>
      <c r="I121" s="49">
        <v>5.47</v>
      </c>
      <c r="J121" s="3">
        <v>0.18</v>
      </c>
      <c r="K121" s="4">
        <v>2.52</v>
      </c>
      <c r="L121" s="4">
        <v>0.09</v>
      </c>
      <c r="M121" s="4">
        <v>9.2100000000000009</v>
      </c>
    </row>
    <row r="122" spans="1:13" s="21" customFormat="1" x14ac:dyDescent="0.25">
      <c r="A122" s="18">
        <v>26</v>
      </c>
      <c r="B122" s="1" t="s">
        <v>29</v>
      </c>
      <c r="C122" s="2" t="s">
        <v>43</v>
      </c>
      <c r="D122" s="41">
        <f t="shared" si="8"/>
        <v>41.8</v>
      </c>
      <c r="E122" s="41">
        <v>3.89</v>
      </c>
      <c r="F122" s="41">
        <v>4.96</v>
      </c>
      <c r="G122" s="41">
        <v>8.01</v>
      </c>
      <c r="H122" s="41">
        <v>13.12</v>
      </c>
      <c r="I122" s="49">
        <v>5.67</v>
      </c>
      <c r="J122" s="3">
        <v>0.19</v>
      </c>
      <c r="K122" s="41">
        <v>2.52</v>
      </c>
      <c r="L122" s="41">
        <v>0.09</v>
      </c>
      <c r="M122" s="41">
        <v>9.2100000000000009</v>
      </c>
    </row>
    <row r="123" spans="1:13" s="45" customFormat="1" x14ac:dyDescent="0.25">
      <c r="A123" s="44">
        <v>27</v>
      </c>
      <c r="B123" s="1" t="s">
        <v>154</v>
      </c>
      <c r="C123" s="2" t="s">
        <v>44</v>
      </c>
      <c r="D123" s="41">
        <f t="shared" si="8"/>
        <v>42.83</v>
      </c>
      <c r="E123" s="41">
        <v>3.89</v>
      </c>
      <c r="F123" s="41">
        <v>4.96</v>
      </c>
      <c r="G123" s="41">
        <v>8.01</v>
      </c>
      <c r="H123" s="41">
        <v>14.15</v>
      </c>
      <c r="I123" s="49">
        <v>5.67</v>
      </c>
      <c r="J123" s="3">
        <v>0.19</v>
      </c>
      <c r="K123" s="41">
        <v>2.52</v>
      </c>
      <c r="L123" s="41">
        <v>0.09</v>
      </c>
      <c r="M123" s="41">
        <v>9.2100000000000009</v>
      </c>
    </row>
    <row r="124" spans="1:13" s="45" customFormat="1" x14ac:dyDescent="0.25">
      <c r="A124" s="44">
        <v>28</v>
      </c>
      <c r="B124" s="1" t="s">
        <v>154</v>
      </c>
      <c r="C124" s="2" t="s">
        <v>159</v>
      </c>
      <c r="D124" s="41">
        <f t="shared" si="8"/>
        <v>41.31</v>
      </c>
      <c r="E124" s="41">
        <v>3.89</v>
      </c>
      <c r="F124" s="41">
        <v>4.96</v>
      </c>
      <c r="G124" s="41">
        <v>8.01</v>
      </c>
      <c r="H124" s="41">
        <v>12.63</v>
      </c>
      <c r="I124" s="49">
        <v>5.67</v>
      </c>
      <c r="J124" s="3">
        <v>0.19</v>
      </c>
      <c r="K124" s="41">
        <v>2.52</v>
      </c>
      <c r="L124" s="41">
        <v>0.09</v>
      </c>
      <c r="M124" s="41">
        <v>9.2100000000000009</v>
      </c>
    </row>
    <row r="125" spans="1:13" s="45" customFormat="1" x14ac:dyDescent="0.25">
      <c r="A125" s="44">
        <v>29</v>
      </c>
      <c r="B125" s="1" t="s">
        <v>31</v>
      </c>
      <c r="C125" s="2">
        <v>3</v>
      </c>
      <c r="D125" s="41">
        <f t="shared" si="8"/>
        <v>41.1</v>
      </c>
      <c r="E125" s="41">
        <v>3.89</v>
      </c>
      <c r="F125" s="41">
        <v>4.96</v>
      </c>
      <c r="G125" s="41">
        <v>8.01</v>
      </c>
      <c r="H125" s="41">
        <v>12.42</v>
      </c>
      <c r="I125" s="49">
        <v>5.67</v>
      </c>
      <c r="J125" s="3">
        <v>0.19</v>
      </c>
      <c r="K125" s="41">
        <v>2.52</v>
      </c>
      <c r="L125" s="41">
        <v>0.09</v>
      </c>
      <c r="M125" s="41">
        <v>9.2100000000000009</v>
      </c>
    </row>
    <row r="126" spans="1:13" s="21" customFormat="1" x14ac:dyDescent="0.25">
      <c r="A126" s="18">
        <v>30</v>
      </c>
      <c r="B126" s="1" t="s">
        <v>31</v>
      </c>
      <c r="C126" s="2">
        <v>5</v>
      </c>
      <c r="D126" s="4">
        <f t="shared" ref="D126:D135" si="10">E126+F126+G126+H126+K126+L126+M126</f>
        <v>41.09</v>
      </c>
      <c r="E126" s="4">
        <v>3.89</v>
      </c>
      <c r="F126" s="4">
        <v>4.96</v>
      </c>
      <c r="G126" s="4">
        <v>8.01</v>
      </c>
      <c r="H126" s="4">
        <v>12.41</v>
      </c>
      <c r="I126" s="49">
        <v>5.43</v>
      </c>
      <c r="J126" s="3">
        <v>0.18</v>
      </c>
      <c r="K126" s="4">
        <v>2.52</v>
      </c>
      <c r="L126" s="4">
        <v>0.09</v>
      </c>
      <c r="M126" s="4">
        <v>9.2100000000000009</v>
      </c>
    </row>
    <row r="127" spans="1:13" s="21" customFormat="1" x14ac:dyDescent="0.25">
      <c r="A127" s="18">
        <v>31</v>
      </c>
      <c r="B127" s="1" t="s">
        <v>31</v>
      </c>
      <c r="C127" s="2">
        <v>9</v>
      </c>
      <c r="D127" s="4">
        <f t="shared" si="10"/>
        <v>41.6</v>
      </c>
      <c r="E127" s="4">
        <v>3.89</v>
      </c>
      <c r="F127" s="4">
        <v>4.96</v>
      </c>
      <c r="G127" s="4">
        <v>8.01</v>
      </c>
      <c r="H127" s="4">
        <v>12.92</v>
      </c>
      <c r="I127" s="49">
        <v>5.22</v>
      </c>
      <c r="J127" s="3">
        <v>0.17</v>
      </c>
      <c r="K127" s="4">
        <v>2.52</v>
      </c>
      <c r="L127" s="4">
        <v>0.09</v>
      </c>
      <c r="M127" s="4">
        <v>9.2100000000000009</v>
      </c>
    </row>
    <row r="128" spans="1:13" s="21" customFormat="1" x14ac:dyDescent="0.25">
      <c r="A128" s="18">
        <v>32</v>
      </c>
      <c r="B128" s="1" t="s">
        <v>31</v>
      </c>
      <c r="C128" s="2">
        <v>11</v>
      </c>
      <c r="D128" s="4">
        <f t="shared" si="10"/>
        <v>41.84</v>
      </c>
      <c r="E128" s="41">
        <f>3.74*1.04</f>
        <v>3.89</v>
      </c>
      <c r="F128" s="41">
        <f>4.77*1.04</f>
        <v>4.96</v>
      </c>
      <c r="G128" s="41">
        <f>7.7*1.04</f>
        <v>8.01</v>
      </c>
      <c r="H128" s="41">
        <f>12.65*1.04</f>
        <v>13.16</v>
      </c>
      <c r="I128" s="49">
        <f>5.5</f>
        <v>5.5</v>
      </c>
      <c r="J128" s="3">
        <f>0.18</f>
        <v>0.18</v>
      </c>
      <c r="K128" s="41">
        <f>2.42*1.04</f>
        <v>2.52</v>
      </c>
      <c r="L128" s="41">
        <f>0.09*1.04</f>
        <v>0.09</v>
      </c>
      <c r="M128" s="15">
        <f>8.86*1.04</f>
        <v>9.2100000000000009</v>
      </c>
    </row>
    <row r="129" spans="1:13" s="21" customFormat="1" x14ac:dyDescent="0.25">
      <c r="A129" s="18">
        <v>33</v>
      </c>
      <c r="B129" s="1" t="s">
        <v>31</v>
      </c>
      <c r="C129" s="2">
        <v>13</v>
      </c>
      <c r="D129" s="4">
        <f t="shared" si="10"/>
        <v>41.9</v>
      </c>
      <c r="E129" s="41">
        <v>3.89</v>
      </c>
      <c r="F129" s="41">
        <v>4.96</v>
      </c>
      <c r="G129" s="41">
        <v>8.01</v>
      </c>
      <c r="H129" s="41">
        <v>13.22</v>
      </c>
      <c r="I129" s="49">
        <v>5.58</v>
      </c>
      <c r="J129" s="3">
        <v>0.18</v>
      </c>
      <c r="K129" s="41">
        <v>2.52</v>
      </c>
      <c r="L129" s="41">
        <v>0.09</v>
      </c>
      <c r="M129" s="41">
        <v>9.2100000000000009</v>
      </c>
    </row>
    <row r="130" spans="1:13" s="21" customFormat="1" x14ac:dyDescent="0.25">
      <c r="A130" s="18">
        <v>34</v>
      </c>
      <c r="B130" s="1" t="s">
        <v>12</v>
      </c>
      <c r="C130" s="2">
        <v>28</v>
      </c>
      <c r="D130" s="4">
        <f t="shared" si="10"/>
        <v>40.61</v>
      </c>
      <c r="E130" s="41">
        <v>3.89</v>
      </c>
      <c r="F130" s="41">
        <v>4.96</v>
      </c>
      <c r="G130" s="41">
        <v>8.01</v>
      </c>
      <c r="H130" s="41">
        <v>11.93</v>
      </c>
      <c r="I130" s="49">
        <v>4.18</v>
      </c>
      <c r="J130" s="3">
        <v>0.2</v>
      </c>
      <c r="K130" s="41">
        <v>2.52</v>
      </c>
      <c r="L130" s="41">
        <v>0.09</v>
      </c>
      <c r="M130" s="41">
        <v>9.2100000000000009</v>
      </c>
    </row>
    <row r="131" spans="1:13" s="21" customFormat="1" x14ac:dyDescent="0.25">
      <c r="A131" s="18">
        <v>35</v>
      </c>
      <c r="B131" s="1" t="s">
        <v>12</v>
      </c>
      <c r="C131" s="2">
        <v>30</v>
      </c>
      <c r="D131" s="4">
        <f t="shared" si="10"/>
        <v>40.659999999999997</v>
      </c>
      <c r="E131" s="41">
        <v>3.89</v>
      </c>
      <c r="F131" s="41">
        <v>4.96</v>
      </c>
      <c r="G131" s="41">
        <v>8.01</v>
      </c>
      <c r="H131" s="41">
        <v>11.98</v>
      </c>
      <c r="I131" s="49">
        <v>4.2</v>
      </c>
      <c r="J131" s="3">
        <v>0.2</v>
      </c>
      <c r="K131" s="41">
        <v>2.52</v>
      </c>
      <c r="L131" s="41">
        <v>0.09</v>
      </c>
      <c r="M131" s="41">
        <v>9.2100000000000009</v>
      </c>
    </row>
    <row r="132" spans="1:13" s="21" customFormat="1" x14ac:dyDescent="0.25">
      <c r="A132" s="18">
        <v>36</v>
      </c>
      <c r="B132" s="1" t="s">
        <v>12</v>
      </c>
      <c r="C132" s="2">
        <v>32</v>
      </c>
      <c r="D132" s="4">
        <f t="shared" si="10"/>
        <v>40.549999999999997</v>
      </c>
      <c r="E132" s="41">
        <v>3.89</v>
      </c>
      <c r="F132" s="41">
        <v>4.96</v>
      </c>
      <c r="G132" s="41">
        <v>8.01</v>
      </c>
      <c r="H132" s="41">
        <v>11.87</v>
      </c>
      <c r="I132" s="49">
        <v>4.0599999999999996</v>
      </c>
      <c r="J132" s="3">
        <v>0.16</v>
      </c>
      <c r="K132" s="41">
        <v>2.52</v>
      </c>
      <c r="L132" s="41">
        <v>0.09</v>
      </c>
      <c r="M132" s="41">
        <v>9.2100000000000009</v>
      </c>
    </row>
    <row r="133" spans="1:13" s="21" customFormat="1" x14ac:dyDescent="0.25">
      <c r="A133" s="18">
        <v>37</v>
      </c>
      <c r="B133" s="1" t="s">
        <v>12</v>
      </c>
      <c r="C133" s="2" t="s">
        <v>45</v>
      </c>
      <c r="D133" s="4">
        <f t="shared" si="10"/>
        <v>41.32</v>
      </c>
      <c r="E133" s="41">
        <v>3.89</v>
      </c>
      <c r="F133" s="41">
        <v>4.96</v>
      </c>
      <c r="G133" s="41">
        <v>8.01</v>
      </c>
      <c r="H133" s="41">
        <v>12.64</v>
      </c>
      <c r="I133" s="49">
        <v>5.8</v>
      </c>
      <c r="J133" s="3">
        <v>0.15</v>
      </c>
      <c r="K133" s="41">
        <v>2.52</v>
      </c>
      <c r="L133" s="41">
        <v>0.09</v>
      </c>
      <c r="M133" s="41">
        <v>9.2100000000000009</v>
      </c>
    </row>
    <row r="134" spans="1:13" s="21" customFormat="1" x14ac:dyDescent="0.25">
      <c r="A134" s="18">
        <v>38</v>
      </c>
      <c r="B134" s="1" t="s">
        <v>46</v>
      </c>
      <c r="C134" s="2" t="s">
        <v>47</v>
      </c>
      <c r="D134" s="4">
        <f t="shared" si="10"/>
        <v>41.16</v>
      </c>
      <c r="E134" s="41">
        <f>4.05*1.04</f>
        <v>4.21</v>
      </c>
      <c r="F134" s="41">
        <f>4.46*1.04</f>
        <v>4.6399999999999997</v>
      </c>
      <c r="G134" s="41">
        <f t="shared" ref="G134:G135" si="11">7.7*1.04</f>
        <v>8.01</v>
      </c>
      <c r="H134" s="41">
        <f>12*1.04</f>
        <v>12.48</v>
      </c>
      <c r="I134" s="49">
        <f>4.64</f>
        <v>4.6399999999999997</v>
      </c>
      <c r="J134" s="3">
        <f>0.21</f>
        <v>0.21</v>
      </c>
      <c r="K134" s="41">
        <f t="shared" ref="K134:K135" si="12">2.42*1.04</f>
        <v>2.52</v>
      </c>
      <c r="L134" s="41">
        <f t="shared" ref="L134:L135" si="13">0.09*1.04</f>
        <v>0.09</v>
      </c>
      <c r="M134" s="15">
        <f t="shared" ref="M134:M135" si="14">8.86*1.04</f>
        <v>9.2100000000000009</v>
      </c>
    </row>
    <row r="135" spans="1:13" s="21" customFormat="1" x14ac:dyDescent="0.25">
      <c r="A135" s="18">
        <v>39</v>
      </c>
      <c r="B135" s="1" t="s">
        <v>46</v>
      </c>
      <c r="C135" s="2" t="s">
        <v>48</v>
      </c>
      <c r="D135" s="4">
        <f t="shared" si="10"/>
        <v>41</v>
      </c>
      <c r="E135" s="41">
        <f>4.05*1.04</f>
        <v>4.21</v>
      </c>
      <c r="F135" s="41">
        <f>4.46*1.04</f>
        <v>4.6399999999999997</v>
      </c>
      <c r="G135" s="41">
        <f t="shared" si="11"/>
        <v>8.01</v>
      </c>
      <c r="H135" s="41">
        <f>11.85*1.04</f>
        <v>12.32</v>
      </c>
      <c r="I135" s="49">
        <f>4.61</f>
        <v>4.6100000000000003</v>
      </c>
      <c r="J135" s="3">
        <f>0.21</f>
        <v>0.21</v>
      </c>
      <c r="K135" s="41">
        <f t="shared" si="12"/>
        <v>2.52</v>
      </c>
      <c r="L135" s="41">
        <f t="shared" si="13"/>
        <v>0.09</v>
      </c>
      <c r="M135" s="15">
        <f t="shared" si="14"/>
        <v>9.2100000000000009</v>
      </c>
    </row>
    <row r="136" spans="1:13" s="21" customFormat="1" x14ac:dyDescent="0.25">
      <c r="A136" s="18">
        <v>40</v>
      </c>
      <c r="B136" s="1" t="s">
        <v>46</v>
      </c>
      <c r="C136" s="2" t="s">
        <v>49</v>
      </c>
      <c r="D136" s="4">
        <f t="shared" ref="D136:D146" si="15">E136+F136+G136+H136+K136+L136+M136</f>
        <v>40.81</v>
      </c>
      <c r="E136" s="41">
        <v>3.89</v>
      </c>
      <c r="F136" s="41">
        <v>4.96</v>
      </c>
      <c r="G136" s="41">
        <v>8.01</v>
      </c>
      <c r="H136" s="41">
        <v>12.13</v>
      </c>
      <c r="I136" s="49">
        <v>4.17</v>
      </c>
      <c r="J136" s="3">
        <v>0.22</v>
      </c>
      <c r="K136" s="41">
        <v>2.52</v>
      </c>
      <c r="L136" s="41">
        <v>0.09</v>
      </c>
      <c r="M136" s="41">
        <v>9.2100000000000009</v>
      </c>
    </row>
    <row r="137" spans="1:13" s="21" customFormat="1" x14ac:dyDescent="0.25">
      <c r="A137" s="18">
        <v>41</v>
      </c>
      <c r="B137" s="1" t="s">
        <v>46</v>
      </c>
      <c r="C137" s="2" t="s">
        <v>50</v>
      </c>
      <c r="D137" s="41">
        <f t="shared" si="15"/>
        <v>40.97</v>
      </c>
      <c r="E137" s="41">
        <f>3.89+0.47</f>
        <v>4.3600000000000003</v>
      </c>
      <c r="F137" s="41">
        <f>4.96-0.47</f>
        <v>4.49</v>
      </c>
      <c r="G137" s="41">
        <v>8.01</v>
      </c>
      <c r="H137" s="41">
        <v>12.29</v>
      </c>
      <c r="I137" s="49">
        <v>4.3899999999999997</v>
      </c>
      <c r="J137" s="3">
        <v>0.23</v>
      </c>
      <c r="K137" s="41">
        <v>2.52</v>
      </c>
      <c r="L137" s="41">
        <v>0.09</v>
      </c>
      <c r="M137" s="41">
        <v>9.2100000000000009</v>
      </c>
    </row>
    <row r="138" spans="1:13" s="21" customFormat="1" x14ac:dyDescent="0.25">
      <c r="A138" s="18">
        <v>42</v>
      </c>
      <c r="B138" s="1" t="s">
        <v>14</v>
      </c>
      <c r="C138" s="2" t="s">
        <v>51</v>
      </c>
      <c r="D138" s="4">
        <f t="shared" si="15"/>
        <v>41.71</v>
      </c>
      <c r="E138" s="4">
        <v>3.89</v>
      </c>
      <c r="F138" s="4">
        <v>4.96</v>
      </c>
      <c r="G138" s="4">
        <v>8.01</v>
      </c>
      <c r="H138" s="4">
        <v>13.03</v>
      </c>
      <c r="I138" s="49">
        <v>6.4</v>
      </c>
      <c r="J138" s="3">
        <v>0.16</v>
      </c>
      <c r="K138" s="4">
        <v>2.52</v>
      </c>
      <c r="L138" s="4">
        <v>0.09</v>
      </c>
      <c r="M138" s="4">
        <v>9.2100000000000009</v>
      </c>
    </row>
    <row r="139" spans="1:13" s="21" customFormat="1" x14ac:dyDescent="0.25">
      <c r="A139" s="18">
        <v>43</v>
      </c>
      <c r="B139" s="1" t="s">
        <v>33</v>
      </c>
      <c r="C139" s="2">
        <v>6</v>
      </c>
      <c r="D139" s="4">
        <f t="shared" si="15"/>
        <v>40.909999999999997</v>
      </c>
      <c r="E139" s="4">
        <v>3.89</v>
      </c>
      <c r="F139" s="4">
        <v>4.96</v>
      </c>
      <c r="G139" s="4">
        <v>8.01</v>
      </c>
      <c r="H139" s="4">
        <v>12.23</v>
      </c>
      <c r="I139" s="49">
        <v>5.12</v>
      </c>
      <c r="J139" s="3">
        <v>0.18</v>
      </c>
      <c r="K139" s="4">
        <v>2.52</v>
      </c>
      <c r="L139" s="4">
        <v>0.09</v>
      </c>
      <c r="M139" s="4">
        <v>9.2100000000000009</v>
      </c>
    </row>
    <row r="140" spans="1:13" s="21" customFormat="1" x14ac:dyDescent="0.25">
      <c r="A140" s="18">
        <v>44</v>
      </c>
      <c r="B140" s="1" t="s">
        <v>33</v>
      </c>
      <c r="C140" s="2">
        <v>10</v>
      </c>
      <c r="D140" s="4">
        <f t="shared" si="15"/>
        <v>41.06</v>
      </c>
      <c r="E140" s="4">
        <v>3.89</v>
      </c>
      <c r="F140" s="4">
        <v>4.96</v>
      </c>
      <c r="G140" s="4">
        <v>8.01</v>
      </c>
      <c r="H140" s="4">
        <v>12.38</v>
      </c>
      <c r="I140" s="49">
        <v>5.21</v>
      </c>
      <c r="J140" s="3">
        <v>0.18</v>
      </c>
      <c r="K140" s="4">
        <v>2.52</v>
      </c>
      <c r="L140" s="4">
        <v>0.09</v>
      </c>
      <c r="M140" s="4">
        <v>9.2100000000000009</v>
      </c>
    </row>
    <row r="141" spans="1:13" s="21" customFormat="1" x14ac:dyDescent="0.25">
      <c r="A141" s="18">
        <v>45</v>
      </c>
      <c r="B141" s="1" t="s">
        <v>33</v>
      </c>
      <c r="C141" s="2">
        <v>12</v>
      </c>
      <c r="D141" s="4">
        <f t="shared" si="15"/>
        <v>40.93</v>
      </c>
      <c r="E141" s="4">
        <v>3.89</v>
      </c>
      <c r="F141" s="4">
        <v>4.96</v>
      </c>
      <c r="G141" s="4">
        <v>8.01</v>
      </c>
      <c r="H141" s="4">
        <v>12.25</v>
      </c>
      <c r="I141" s="49">
        <v>5.52</v>
      </c>
      <c r="J141" s="3">
        <v>0.18</v>
      </c>
      <c r="K141" s="4">
        <v>2.52</v>
      </c>
      <c r="L141" s="4">
        <v>0.09</v>
      </c>
      <c r="M141" s="4">
        <v>9.2100000000000009</v>
      </c>
    </row>
    <row r="142" spans="1:13" s="21" customFormat="1" x14ac:dyDescent="0.25">
      <c r="A142" s="18">
        <v>46</v>
      </c>
      <c r="B142" s="1" t="s">
        <v>33</v>
      </c>
      <c r="C142" s="2">
        <v>14</v>
      </c>
      <c r="D142" s="4">
        <f t="shared" si="15"/>
        <v>41.09</v>
      </c>
      <c r="E142" s="4">
        <v>3.89</v>
      </c>
      <c r="F142" s="4">
        <v>4.96</v>
      </c>
      <c r="G142" s="4">
        <v>8.01</v>
      </c>
      <c r="H142" s="4">
        <v>12.41</v>
      </c>
      <c r="I142" s="49">
        <v>5.54</v>
      </c>
      <c r="J142" s="3">
        <v>0.26</v>
      </c>
      <c r="K142" s="4">
        <v>2.52</v>
      </c>
      <c r="L142" s="4">
        <v>0.09</v>
      </c>
      <c r="M142" s="4">
        <v>9.2100000000000009</v>
      </c>
    </row>
    <row r="143" spans="1:13" s="21" customFormat="1" x14ac:dyDescent="0.25">
      <c r="A143" s="18">
        <v>47</v>
      </c>
      <c r="B143" s="1" t="s">
        <v>35</v>
      </c>
      <c r="C143" s="2" t="s">
        <v>52</v>
      </c>
      <c r="D143" s="4">
        <f t="shared" si="15"/>
        <v>40.909999999999997</v>
      </c>
      <c r="E143" s="4">
        <v>3.89</v>
      </c>
      <c r="F143" s="4">
        <v>4.96</v>
      </c>
      <c r="G143" s="4">
        <v>8.01</v>
      </c>
      <c r="H143" s="4">
        <v>12.23</v>
      </c>
      <c r="I143" s="49">
        <v>5.49</v>
      </c>
      <c r="J143" s="3">
        <v>0.18</v>
      </c>
      <c r="K143" s="4">
        <v>2.52</v>
      </c>
      <c r="L143" s="4">
        <v>0.09</v>
      </c>
      <c r="M143" s="4">
        <v>9.2100000000000009</v>
      </c>
    </row>
    <row r="144" spans="1:13" s="21" customFormat="1" x14ac:dyDescent="0.25">
      <c r="A144" s="18">
        <v>48</v>
      </c>
      <c r="B144" s="1" t="s">
        <v>35</v>
      </c>
      <c r="C144" s="2" t="s">
        <v>53</v>
      </c>
      <c r="D144" s="4">
        <f t="shared" si="15"/>
        <v>41.14</v>
      </c>
      <c r="E144" s="4">
        <v>3.89</v>
      </c>
      <c r="F144" s="4">
        <v>4.96</v>
      </c>
      <c r="G144" s="4">
        <v>8.01</v>
      </c>
      <c r="H144" s="4">
        <v>12.46</v>
      </c>
      <c r="I144" s="49">
        <v>5.12</v>
      </c>
      <c r="J144" s="3">
        <v>0.39</v>
      </c>
      <c r="K144" s="4">
        <v>2.52</v>
      </c>
      <c r="L144" s="4">
        <v>0.09</v>
      </c>
      <c r="M144" s="4">
        <v>9.2100000000000009</v>
      </c>
    </row>
    <row r="145" spans="1:13" s="21" customFormat="1" x14ac:dyDescent="0.25">
      <c r="A145" s="18">
        <v>49</v>
      </c>
      <c r="B145" s="1" t="s">
        <v>15</v>
      </c>
      <c r="C145" s="2">
        <v>10</v>
      </c>
      <c r="D145" s="4">
        <f t="shared" si="15"/>
        <v>40.520000000000003</v>
      </c>
      <c r="E145" s="4">
        <v>3.89</v>
      </c>
      <c r="F145" s="4">
        <v>4.96</v>
      </c>
      <c r="G145" s="4">
        <v>8.01</v>
      </c>
      <c r="H145" s="4">
        <v>11.84</v>
      </c>
      <c r="I145" s="49">
        <v>5.73</v>
      </c>
      <c r="J145" s="3">
        <v>0.15</v>
      </c>
      <c r="K145" s="4">
        <v>2.52</v>
      </c>
      <c r="L145" s="4">
        <v>0.09</v>
      </c>
      <c r="M145" s="4">
        <v>9.2100000000000009</v>
      </c>
    </row>
    <row r="146" spans="1:13" s="21" customFormat="1" x14ac:dyDescent="0.25">
      <c r="A146" s="18">
        <v>50</v>
      </c>
      <c r="B146" s="1" t="s">
        <v>15</v>
      </c>
      <c r="C146" s="2" t="s">
        <v>54</v>
      </c>
      <c r="D146" s="4">
        <f t="shared" si="15"/>
        <v>39.08</v>
      </c>
      <c r="E146" s="41">
        <f>4.05*1.04</f>
        <v>4.21</v>
      </c>
      <c r="F146" s="41">
        <f>4.46*1.04</f>
        <v>4.6399999999999997</v>
      </c>
      <c r="G146" s="41">
        <f t="shared" ref="G146" si="16">7.7*1.04</f>
        <v>8.01</v>
      </c>
      <c r="H146" s="41">
        <f>10*1.04</f>
        <v>10.4</v>
      </c>
      <c r="I146" s="49">
        <f>4.24</f>
        <v>4.24</v>
      </c>
      <c r="J146" s="3">
        <f>0.19</f>
        <v>0.19</v>
      </c>
      <c r="K146" s="41">
        <f t="shared" ref="K146" si="17">2.42*1.04</f>
        <v>2.52</v>
      </c>
      <c r="L146" s="41">
        <f t="shared" ref="L146" si="18">0.09*1.04</f>
        <v>0.09</v>
      </c>
      <c r="M146" s="15">
        <f t="shared" ref="M146" si="19">8.86*1.04</f>
        <v>9.2100000000000009</v>
      </c>
    </row>
    <row r="147" spans="1:13" s="21" customFormat="1" x14ac:dyDescent="0.25">
      <c r="A147" s="18">
        <v>51</v>
      </c>
      <c r="B147" s="1" t="s">
        <v>15</v>
      </c>
      <c r="C147" s="2" t="s">
        <v>55</v>
      </c>
      <c r="D147" s="4">
        <f t="shared" ref="D147:D163" si="20">E147+F147+G147+H147+K147+L147+M147</f>
        <v>39.08</v>
      </c>
      <c r="E147" s="4">
        <v>3.89</v>
      </c>
      <c r="F147" s="4">
        <v>4.96</v>
      </c>
      <c r="G147" s="4">
        <v>8.01</v>
      </c>
      <c r="H147" s="4">
        <v>10.4</v>
      </c>
      <c r="I147" s="49">
        <v>4.1900000000000004</v>
      </c>
      <c r="J147" s="3">
        <v>0.19</v>
      </c>
      <c r="K147" s="4">
        <v>2.52</v>
      </c>
      <c r="L147" s="4">
        <v>0.09</v>
      </c>
      <c r="M147" s="4">
        <v>9.2100000000000009</v>
      </c>
    </row>
    <row r="148" spans="1:13" s="21" customFormat="1" x14ac:dyDescent="0.25">
      <c r="A148" s="18">
        <v>52</v>
      </c>
      <c r="B148" s="1" t="s">
        <v>36</v>
      </c>
      <c r="C148" s="2" t="s">
        <v>56</v>
      </c>
      <c r="D148" s="4">
        <f t="shared" si="20"/>
        <v>40.94</v>
      </c>
      <c r="E148" s="4">
        <v>3.89</v>
      </c>
      <c r="F148" s="4">
        <v>4.96</v>
      </c>
      <c r="G148" s="4">
        <v>8.01</v>
      </c>
      <c r="H148" s="4">
        <v>12.26</v>
      </c>
      <c r="I148" s="49">
        <v>5.49</v>
      </c>
      <c r="J148" s="3">
        <v>0.18</v>
      </c>
      <c r="K148" s="4">
        <v>2.52</v>
      </c>
      <c r="L148" s="4">
        <v>0.09</v>
      </c>
      <c r="M148" s="4">
        <v>9.2100000000000009</v>
      </c>
    </row>
    <row r="149" spans="1:13" s="21" customFormat="1" x14ac:dyDescent="0.25">
      <c r="A149" s="18">
        <v>53</v>
      </c>
      <c r="B149" s="1" t="s">
        <v>36</v>
      </c>
      <c r="C149" s="2" t="s">
        <v>44</v>
      </c>
      <c r="D149" s="4">
        <f t="shared" si="20"/>
        <v>39.42</v>
      </c>
      <c r="E149" s="4">
        <v>3.89</v>
      </c>
      <c r="F149" s="4">
        <v>4.96</v>
      </c>
      <c r="G149" s="4">
        <v>8.01</v>
      </c>
      <c r="H149" s="4">
        <v>10.74</v>
      </c>
      <c r="I149" s="49">
        <v>5.14</v>
      </c>
      <c r="J149" s="3">
        <v>0.26</v>
      </c>
      <c r="K149" s="4">
        <v>2.52</v>
      </c>
      <c r="L149" s="4">
        <v>0.09</v>
      </c>
      <c r="M149" s="4">
        <v>9.2100000000000009</v>
      </c>
    </row>
    <row r="150" spans="1:13" s="21" customFormat="1" x14ac:dyDescent="0.25">
      <c r="A150" s="18">
        <v>54</v>
      </c>
      <c r="B150" s="1" t="s">
        <v>57</v>
      </c>
      <c r="C150" s="2">
        <v>3</v>
      </c>
      <c r="D150" s="4">
        <f t="shared" si="20"/>
        <v>41.45</v>
      </c>
      <c r="E150" s="4">
        <v>3.89</v>
      </c>
      <c r="F150" s="4">
        <v>4.96</v>
      </c>
      <c r="G150" s="4">
        <v>8.01</v>
      </c>
      <c r="H150" s="4">
        <v>12.77</v>
      </c>
      <c r="I150" s="49">
        <v>4.76</v>
      </c>
      <c r="J150" s="3">
        <v>0.14000000000000001</v>
      </c>
      <c r="K150" s="4">
        <v>2.52</v>
      </c>
      <c r="L150" s="4">
        <v>0.09</v>
      </c>
      <c r="M150" s="4">
        <v>9.2100000000000009</v>
      </c>
    </row>
    <row r="151" spans="1:13" s="21" customFormat="1" x14ac:dyDescent="0.25">
      <c r="A151" s="18">
        <v>55</v>
      </c>
      <c r="B151" s="1" t="s">
        <v>57</v>
      </c>
      <c r="C151" s="2">
        <v>7</v>
      </c>
      <c r="D151" s="4">
        <f t="shared" si="20"/>
        <v>41.8</v>
      </c>
      <c r="E151" s="4">
        <v>3.89</v>
      </c>
      <c r="F151" s="4">
        <v>4.96</v>
      </c>
      <c r="G151" s="4">
        <v>8.01</v>
      </c>
      <c r="H151" s="4">
        <v>13.12</v>
      </c>
      <c r="I151" s="49">
        <v>5.09</v>
      </c>
      <c r="J151" s="3">
        <v>0.18</v>
      </c>
      <c r="K151" s="4">
        <v>2.52</v>
      </c>
      <c r="L151" s="4">
        <v>0.09</v>
      </c>
      <c r="M151" s="4">
        <v>9.2100000000000009</v>
      </c>
    </row>
    <row r="152" spans="1:13" s="21" customFormat="1" x14ac:dyDescent="0.25">
      <c r="A152" s="18">
        <v>56</v>
      </c>
      <c r="B152" s="1" t="s">
        <v>57</v>
      </c>
      <c r="C152" s="2">
        <v>9</v>
      </c>
      <c r="D152" s="4">
        <f t="shared" si="20"/>
        <v>41.45</v>
      </c>
      <c r="E152" s="4">
        <v>3.89</v>
      </c>
      <c r="F152" s="4">
        <v>4.96</v>
      </c>
      <c r="G152" s="4">
        <v>8.01</v>
      </c>
      <c r="H152" s="4">
        <v>12.77</v>
      </c>
      <c r="I152" s="49">
        <v>4.82</v>
      </c>
      <c r="J152" s="3">
        <v>0.14000000000000001</v>
      </c>
      <c r="K152" s="4">
        <v>2.52</v>
      </c>
      <c r="L152" s="4">
        <v>0.09</v>
      </c>
      <c r="M152" s="4">
        <v>9.2100000000000009</v>
      </c>
    </row>
    <row r="153" spans="1:13" s="21" customFormat="1" x14ac:dyDescent="0.25">
      <c r="A153" s="18">
        <v>57</v>
      </c>
      <c r="B153" s="1" t="s">
        <v>57</v>
      </c>
      <c r="C153" s="2">
        <v>13</v>
      </c>
      <c r="D153" s="4">
        <f t="shared" si="20"/>
        <v>41.73</v>
      </c>
      <c r="E153" s="4">
        <v>3.89</v>
      </c>
      <c r="F153" s="4">
        <v>4.96</v>
      </c>
      <c r="G153" s="4">
        <v>8.01</v>
      </c>
      <c r="H153" s="4">
        <v>13.05</v>
      </c>
      <c r="I153" s="49">
        <v>5.16</v>
      </c>
      <c r="J153" s="3">
        <v>0.18</v>
      </c>
      <c r="K153" s="4">
        <v>2.52</v>
      </c>
      <c r="L153" s="4">
        <v>0.09</v>
      </c>
      <c r="M153" s="4">
        <v>9.2100000000000009</v>
      </c>
    </row>
    <row r="154" spans="1:13" s="21" customFormat="1" x14ac:dyDescent="0.25">
      <c r="A154" s="18">
        <v>58</v>
      </c>
      <c r="B154" s="1" t="s">
        <v>57</v>
      </c>
      <c r="C154" s="2">
        <v>15</v>
      </c>
      <c r="D154" s="4">
        <f t="shared" si="20"/>
        <v>39.14</v>
      </c>
      <c r="E154" s="4">
        <v>3.89</v>
      </c>
      <c r="F154" s="4">
        <v>4.96</v>
      </c>
      <c r="G154" s="4">
        <v>8.01</v>
      </c>
      <c r="H154" s="4">
        <v>12.62</v>
      </c>
      <c r="I154" s="49">
        <v>4.78</v>
      </c>
      <c r="J154" s="3">
        <v>0.13</v>
      </c>
      <c r="K154" s="4">
        <v>2.52</v>
      </c>
      <c r="L154" s="4">
        <v>0.09</v>
      </c>
      <c r="M154" s="4">
        <v>7.05</v>
      </c>
    </row>
    <row r="155" spans="1:13" s="21" customFormat="1" x14ac:dyDescent="0.25">
      <c r="A155" s="18">
        <v>59</v>
      </c>
      <c r="B155" s="1" t="s">
        <v>87</v>
      </c>
      <c r="C155" s="2">
        <v>5</v>
      </c>
      <c r="D155" s="32">
        <f t="shared" si="20"/>
        <v>43.19</v>
      </c>
      <c r="E155" s="4">
        <v>1.97</v>
      </c>
      <c r="F155" s="4">
        <v>4.0599999999999996</v>
      </c>
      <c r="G155" s="4">
        <v>7.83</v>
      </c>
      <c r="H155" s="4">
        <v>20.45</v>
      </c>
      <c r="I155" s="49">
        <v>3.48</v>
      </c>
      <c r="J155" s="3">
        <v>1.57</v>
      </c>
      <c r="K155" s="4">
        <v>1.2</v>
      </c>
      <c r="L155" s="4">
        <v>0.09</v>
      </c>
      <c r="M155" s="4">
        <v>7.59</v>
      </c>
    </row>
    <row r="156" spans="1:13" s="21" customFormat="1" x14ac:dyDescent="0.25">
      <c r="A156" s="18">
        <v>60</v>
      </c>
      <c r="B156" s="1" t="s">
        <v>23</v>
      </c>
      <c r="C156" s="2">
        <v>5</v>
      </c>
      <c r="D156" s="32">
        <f t="shared" si="20"/>
        <v>36.74</v>
      </c>
      <c r="E156" s="4">
        <v>1.97</v>
      </c>
      <c r="F156" s="4">
        <v>4.0599999999999996</v>
      </c>
      <c r="G156" s="4">
        <v>7.83</v>
      </c>
      <c r="H156" s="4">
        <v>14</v>
      </c>
      <c r="I156" s="49">
        <v>3.48</v>
      </c>
      <c r="J156" s="3">
        <v>0.18</v>
      </c>
      <c r="K156" s="4">
        <v>1.2</v>
      </c>
      <c r="L156" s="4">
        <v>0.09</v>
      </c>
      <c r="M156" s="4">
        <v>7.59</v>
      </c>
    </row>
    <row r="157" spans="1:13" s="21" customFormat="1" x14ac:dyDescent="0.25">
      <c r="A157" s="18">
        <v>61</v>
      </c>
      <c r="B157" s="1" t="s">
        <v>33</v>
      </c>
      <c r="C157" s="2" t="s">
        <v>91</v>
      </c>
      <c r="D157" s="32">
        <f t="shared" si="20"/>
        <v>36.54</v>
      </c>
      <c r="E157" s="4">
        <v>1.97</v>
      </c>
      <c r="F157" s="4">
        <v>4.0599999999999996</v>
      </c>
      <c r="G157" s="4">
        <v>7.83</v>
      </c>
      <c r="H157" s="4">
        <v>13.8</v>
      </c>
      <c r="I157" s="49">
        <v>3.48</v>
      </c>
      <c r="J157" s="3">
        <v>0.16</v>
      </c>
      <c r="K157" s="4">
        <v>1.2</v>
      </c>
      <c r="L157" s="4">
        <v>0.09</v>
      </c>
      <c r="M157" s="4">
        <v>7.59</v>
      </c>
    </row>
    <row r="158" spans="1:13" s="21" customFormat="1" x14ac:dyDescent="0.25">
      <c r="A158" s="18">
        <v>62</v>
      </c>
      <c r="B158" s="1" t="s">
        <v>33</v>
      </c>
      <c r="C158" s="2" t="s">
        <v>92</v>
      </c>
      <c r="D158" s="32">
        <f t="shared" si="20"/>
        <v>36.78</v>
      </c>
      <c r="E158" s="41">
        <f>1.97+0.47</f>
        <v>2.44</v>
      </c>
      <c r="F158" s="41">
        <f>4.06-0.47</f>
        <v>3.59</v>
      </c>
      <c r="G158" s="41">
        <v>7.83</v>
      </c>
      <c r="H158" s="41">
        <v>14.04</v>
      </c>
      <c r="I158" s="49">
        <v>3.48</v>
      </c>
      <c r="J158" s="3">
        <v>0.18</v>
      </c>
      <c r="K158" s="41">
        <v>1.2</v>
      </c>
      <c r="L158" s="41">
        <v>0.09</v>
      </c>
      <c r="M158" s="41">
        <v>7.59</v>
      </c>
    </row>
    <row r="159" spans="1:13" s="21" customFormat="1" x14ac:dyDescent="0.25">
      <c r="A159" s="18">
        <v>63</v>
      </c>
      <c r="B159" s="1" t="s">
        <v>33</v>
      </c>
      <c r="C159" s="2" t="s">
        <v>93</v>
      </c>
      <c r="D159" s="32">
        <f t="shared" si="20"/>
        <v>36.56</v>
      </c>
      <c r="E159" s="41">
        <v>1.97</v>
      </c>
      <c r="F159" s="41">
        <v>4.0599999999999996</v>
      </c>
      <c r="G159" s="41">
        <v>7.83</v>
      </c>
      <c r="H159" s="41">
        <v>13.82</v>
      </c>
      <c r="I159" s="49">
        <v>3.48</v>
      </c>
      <c r="J159" s="3">
        <v>0.18</v>
      </c>
      <c r="K159" s="41">
        <v>1.2</v>
      </c>
      <c r="L159" s="41">
        <v>0.09</v>
      </c>
      <c r="M159" s="41">
        <v>7.59</v>
      </c>
    </row>
    <row r="160" spans="1:13" s="21" customFormat="1" x14ac:dyDescent="0.25">
      <c r="A160" s="18">
        <v>64</v>
      </c>
      <c r="B160" s="1" t="s">
        <v>33</v>
      </c>
      <c r="C160" s="2">
        <v>35</v>
      </c>
      <c r="D160" s="32">
        <f t="shared" si="20"/>
        <v>37.47</v>
      </c>
      <c r="E160" s="41">
        <v>1.97</v>
      </c>
      <c r="F160" s="41">
        <v>4.0599999999999996</v>
      </c>
      <c r="G160" s="41">
        <v>7.83</v>
      </c>
      <c r="H160" s="41">
        <v>14.73</v>
      </c>
      <c r="I160" s="49">
        <v>3.48</v>
      </c>
      <c r="J160" s="3">
        <v>0.16</v>
      </c>
      <c r="K160" s="41">
        <v>1.2</v>
      </c>
      <c r="L160" s="41">
        <v>0.09</v>
      </c>
      <c r="M160" s="41">
        <v>7.59</v>
      </c>
    </row>
    <row r="161" spans="1:13" s="21" customFormat="1" x14ac:dyDescent="0.25">
      <c r="A161" s="28">
        <v>65</v>
      </c>
      <c r="B161" s="30" t="s">
        <v>33</v>
      </c>
      <c r="C161" s="31">
        <v>37</v>
      </c>
      <c r="D161" s="32">
        <f t="shared" si="20"/>
        <v>37.380000000000003</v>
      </c>
      <c r="E161" s="41">
        <v>1.97</v>
      </c>
      <c r="F161" s="41">
        <v>4.0599999999999996</v>
      </c>
      <c r="G161" s="41">
        <v>7.83</v>
      </c>
      <c r="H161" s="41">
        <v>14.64</v>
      </c>
      <c r="I161" s="54">
        <v>3.48</v>
      </c>
      <c r="J161" s="35">
        <v>0.16</v>
      </c>
      <c r="K161" s="41">
        <v>1.2</v>
      </c>
      <c r="L161" s="41">
        <v>0.09</v>
      </c>
      <c r="M161" s="41">
        <v>7.59</v>
      </c>
    </row>
    <row r="162" spans="1:13" s="21" customFormat="1" x14ac:dyDescent="0.25">
      <c r="A162" s="18">
        <v>66</v>
      </c>
      <c r="B162" s="1" t="s">
        <v>68</v>
      </c>
      <c r="C162" s="2">
        <v>7</v>
      </c>
      <c r="D162" s="41">
        <f t="shared" si="20"/>
        <v>36.81</v>
      </c>
      <c r="E162" s="41">
        <v>1.97</v>
      </c>
      <c r="F162" s="41">
        <v>4.0599999999999996</v>
      </c>
      <c r="G162" s="41">
        <v>7.83</v>
      </c>
      <c r="H162" s="41">
        <v>14.07</v>
      </c>
      <c r="I162" s="49">
        <v>3.48</v>
      </c>
      <c r="J162" s="3">
        <v>0.16</v>
      </c>
      <c r="K162" s="41">
        <v>1.2</v>
      </c>
      <c r="L162" s="41">
        <v>0.09</v>
      </c>
      <c r="M162" s="41">
        <v>7.59</v>
      </c>
    </row>
    <row r="163" spans="1:13" s="21" customFormat="1" x14ac:dyDescent="0.25">
      <c r="A163" s="18">
        <v>67</v>
      </c>
      <c r="B163" s="1" t="s">
        <v>68</v>
      </c>
      <c r="C163" s="2">
        <v>5</v>
      </c>
      <c r="D163" s="41">
        <f t="shared" si="20"/>
        <v>36.840000000000003</v>
      </c>
      <c r="E163" s="41">
        <f>1.97+0.47</f>
        <v>2.44</v>
      </c>
      <c r="F163" s="41">
        <f>4.06-0.47</f>
        <v>3.59</v>
      </c>
      <c r="G163" s="41">
        <v>7.83</v>
      </c>
      <c r="H163" s="41">
        <v>14.1</v>
      </c>
      <c r="I163" s="49">
        <v>3.48</v>
      </c>
      <c r="J163" s="3">
        <v>0.16</v>
      </c>
      <c r="K163" s="41">
        <v>1.2</v>
      </c>
      <c r="L163" s="41">
        <v>0.09</v>
      </c>
      <c r="M163" s="41">
        <v>7.59</v>
      </c>
    </row>
    <row r="164" spans="1:13" x14ac:dyDescent="0.25">
      <c r="A164" s="81" t="s">
        <v>165</v>
      </c>
      <c r="B164" s="81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</row>
    <row r="165" spans="1:13" s="21" customFormat="1" x14ac:dyDescent="0.25">
      <c r="A165" s="18">
        <v>1</v>
      </c>
      <c r="B165" s="1" t="s">
        <v>5</v>
      </c>
      <c r="C165" s="2">
        <v>23</v>
      </c>
      <c r="D165" s="4">
        <f t="shared" ref="D165:D176" si="21">E165+F165+G165+H165+K165+L165+M165</f>
        <v>32.36</v>
      </c>
      <c r="E165" s="4">
        <v>4.2300000000000004</v>
      </c>
      <c r="F165" s="4">
        <v>2.5499999999999998</v>
      </c>
      <c r="G165" s="4">
        <v>8.01</v>
      </c>
      <c r="H165" s="4">
        <v>8.9499999999999993</v>
      </c>
      <c r="I165" s="38" t="s">
        <v>140</v>
      </c>
      <c r="J165" s="3">
        <v>0.56000000000000005</v>
      </c>
      <c r="K165" s="4">
        <v>2.52</v>
      </c>
      <c r="L165" s="4">
        <v>0.09</v>
      </c>
      <c r="M165" s="4">
        <v>6.01</v>
      </c>
    </row>
    <row r="166" spans="1:13" s="21" customFormat="1" x14ac:dyDescent="0.25">
      <c r="A166" s="18">
        <v>2</v>
      </c>
      <c r="B166" s="1" t="s">
        <v>5</v>
      </c>
      <c r="C166" s="2">
        <v>25</v>
      </c>
      <c r="D166" s="4">
        <f t="shared" si="21"/>
        <v>32.4</v>
      </c>
      <c r="E166" s="4">
        <v>4.2300000000000004</v>
      </c>
      <c r="F166" s="4">
        <v>2.5499999999999998</v>
      </c>
      <c r="G166" s="4">
        <v>8.01</v>
      </c>
      <c r="H166" s="4">
        <v>8.99</v>
      </c>
      <c r="I166" s="38" t="s">
        <v>140</v>
      </c>
      <c r="J166" s="3">
        <v>0.59</v>
      </c>
      <c r="K166" s="4">
        <v>2.52</v>
      </c>
      <c r="L166" s="4">
        <v>0.09</v>
      </c>
      <c r="M166" s="4">
        <v>6.01</v>
      </c>
    </row>
    <row r="167" spans="1:13" s="21" customFormat="1" x14ac:dyDescent="0.25">
      <c r="A167" s="18">
        <v>3</v>
      </c>
      <c r="B167" s="1" t="s">
        <v>5</v>
      </c>
      <c r="C167" s="2">
        <v>27</v>
      </c>
      <c r="D167" s="4">
        <f t="shared" si="21"/>
        <v>32.43</v>
      </c>
      <c r="E167" s="4">
        <v>4.2300000000000004</v>
      </c>
      <c r="F167" s="4">
        <v>2.5499999999999998</v>
      </c>
      <c r="G167" s="4">
        <v>8.01</v>
      </c>
      <c r="H167" s="4">
        <v>9.02</v>
      </c>
      <c r="I167" s="38" t="s">
        <v>140</v>
      </c>
      <c r="J167" s="3">
        <v>0.62</v>
      </c>
      <c r="K167" s="4">
        <v>2.52</v>
      </c>
      <c r="L167" s="4">
        <v>0.09</v>
      </c>
      <c r="M167" s="4">
        <v>6.01</v>
      </c>
    </row>
    <row r="168" spans="1:13" s="21" customFormat="1" x14ac:dyDescent="0.25">
      <c r="A168" s="18">
        <v>4</v>
      </c>
      <c r="B168" s="1" t="s">
        <v>5</v>
      </c>
      <c r="C168" s="2">
        <v>37</v>
      </c>
      <c r="D168" s="4">
        <f t="shared" si="21"/>
        <v>32.11</v>
      </c>
      <c r="E168" s="4">
        <v>4.2300000000000004</v>
      </c>
      <c r="F168" s="4">
        <v>2.5499999999999998</v>
      </c>
      <c r="G168" s="4">
        <v>8.01</v>
      </c>
      <c r="H168" s="4">
        <v>8.6999999999999993</v>
      </c>
      <c r="I168" s="38" t="s">
        <v>140</v>
      </c>
      <c r="J168" s="3">
        <v>0.34</v>
      </c>
      <c r="K168" s="4">
        <v>2.52</v>
      </c>
      <c r="L168" s="4">
        <v>0.09</v>
      </c>
      <c r="M168" s="4">
        <v>6.01</v>
      </c>
    </row>
    <row r="169" spans="1:13" s="21" customFormat="1" x14ac:dyDescent="0.25">
      <c r="A169" s="18">
        <v>5</v>
      </c>
      <c r="B169" s="1" t="s">
        <v>5</v>
      </c>
      <c r="C169" s="2">
        <v>39</v>
      </c>
      <c r="D169" s="4">
        <f t="shared" si="21"/>
        <v>32.11</v>
      </c>
      <c r="E169" s="4">
        <v>4.2300000000000004</v>
      </c>
      <c r="F169" s="4">
        <v>2.5499999999999998</v>
      </c>
      <c r="G169" s="4">
        <v>8.01</v>
      </c>
      <c r="H169" s="4">
        <v>8.6999999999999993</v>
      </c>
      <c r="I169" s="38" t="s">
        <v>140</v>
      </c>
      <c r="J169" s="3">
        <v>0.34</v>
      </c>
      <c r="K169" s="4">
        <v>2.52</v>
      </c>
      <c r="L169" s="4">
        <v>0.09</v>
      </c>
      <c r="M169" s="4">
        <v>6.01</v>
      </c>
    </row>
    <row r="170" spans="1:13" s="21" customFormat="1" x14ac:dyDescent="0.25">
      <c r="A170" s="18">
        <v>6</v>
      </c>
      <c r="B170" s="1" t="s">
        <v>5</v>
      </c>
      <c r="C170" s="2">
        <v>41</v>
      </c>
      <c r="D170" s="4">
        <f t="shared" si="21"/>
        <v>32.11</v>
      </c>
      <c r="E170" s="4">
        <v>4.2300000000000004</v>
      </c>
      <c r="F170" s="4">
        <v>2.5499999999999998</v>
      </c>
      <c r="G170" s="4">
        <v>8.01</v>
      </c>
      <c r="H170" s="4">
        <v>8.6999999999999993</v>
      </c>
      <c r="I170" s="38" t="s">
        <v>140</v>
      </c>
      <c r="J170" s="3">
        <v>0.34</v>
      </c>
      <c r="K170" s="4">
        <v>2.52</v>
      </c>
      <c r="L170" s="4">
        <v>0.09</v>
      </c>
      <c r="M170" s="4">
        <v>6.01</v>
      </c>
    </row>
    <row r="171" spans="1:13" s="21" customFormat="1" x14ac:dyDescent="0.25">
      <c r="A171" s="18">
        <v>7</v>
      </c>
      <c r="B171" s="1" t="s">
        <v>5</v>
      </c>
      <c r="C171" s="2">
        <v>53</v>
      </c>
      <c r="D171" s="4">
        <f t="shared" si="21"/>
        <v>32.11</v>
      </c>
      <c r="E171" s="4">
        <v>4.2300000000000004</v>
      </c>
      <c r="F171" s="4">
        <v>2.5499999999999998</v>
      </c>
      <c r="G171" s="4">
        <v>8.01</v>
      </c>
      <c r="H171" s="4">
        <v>8.6999999999999993</v>
      </c>
      <c r="I171" s="38" t="s">
        <v>140</v>
      </c>
      <c r="J171" s="3">
        <v>0.34</v>
      </c>
      <c r="K171" s="4">
        <v>2.52</v>
      </c>
      <c r="L171" s="4">
        <v>0.09</v>
      </c>
      <c r="M171" s="4">
        <v>6.01</v>
      </c>
    </row>
    <row r="172" spans="1:13" s="21" customFormat="1" x14ac:dyDescent="0.25">
      <c r="A172" s="18">
        <v>8</v>
      </c>
      <c r="B172" s="1" t="s">
        <v>5</v>
      </c>
      <c r="C172" s="2">
        <v>54</v>
      </c>
      <c r="D172" s="4">
        <f t="shared" si="21"/>
        <v>32.11</v>
      </c>
      <c r="E172" s="4">
        <v>4.2300000000000004</v>
      </c>
      <c r="F172" s="4">
        <v>2.5499999999999998</v>
      </c>
      <c r="G172" s="4">
        <v>8.01</v>
      </c>
      <c r="H172" s="4">
        <v>8.6999999999999993</v>
      </c>
      <c r="I172" s="38" t="s">
        <v>140</v>
      </c>
      <c r="J172" s="3">
        <v>0.34</v>
      </c>
      <c r="K172" s="4">
        <v>2.52</v>
      </c>
      <c r="L172" s="4">
        <v>0.09</v>
      </c>
      <c r="M172" s="4">
        <v>6.01</v>
      </c>
    </row>
    <row r="173" spans="1:13" s="21" customFormat="1" x14ac:dyDescent="0.25">
      <c r="A173" s="18">
        <v>9</v>
      </c>
      <c r="B173" s="1" t="s">
        <v>5</v>
      </c>
      <c r="C173" s="2">
        <v>57</v>
      </c>
      <c r="D173" s="4">
        <f t="shared" si="21"/>
        <v>32.1</v>
      </c>
      <c r="E173" s="4">
        <v>4.2300000000000004</v>
      </c>
      <c r="F173" s="4">
        <v>2.5499999999999998</v>
      </c>
      <c r="G173" s="4">
        <v>8.01</v>
      </c>
      <c r="H173" s="4">
        <v>8.69</v>
      </c>
      <c r="I173" s="38" t="s">
        <v>140</v>
      </c>
      <c r="J173" s="3">
        <v>0.32</v>
      </c>
      <c r="K173" s="4">
        <v>2.52</v>
      </c>
      <c r="L173" s="4">
        <v>0.09</v>
      </c>
      <c r="M173" s="4">
        <v>6.01</v>
      </c>
    </row>
    <row r="174" spans="1:13" s="21" customFormat="1" x14ac:dyDescent="0.25">
      <c r="A174" s="18">
        <v>10</v>
      </c>
      <c r="B174" s="1" t="s">
        <v>5</v>
      </c>
      <c r="C174" s="2">
        <v>59</v>
      </c>
      <c r="D174" s="4">
        <f t="shared" si="21"/>
        <v>32.22</v>
      </c>
      <c r="E174" s="4">
        <v>4.2300000000000004</v>
      </c>
      <c r="F174" s="4">
        <v>2.5499999999999998</v>
      </c>
      <c r="G174" s="4">
        <v>8.01</v>
      </c>
      <c r="H174" s="4">
        <v>8.81</v>
      </c>
      <c r="I174" s="38" t="s">
        <v>140</v>
      </c>
      <c r="J174" s="3">
        <v>0.43</v>
      </c>
      <c r="K174" s="4">
        <v>2.52</v>
      </c>
      <c r="L174" s="4">
        <v>0.09</v>
      </c>
      <c r="M174" s="4">
        <v>6.01</v>
      </c>
    </row>
    <row r="175" spans="1:13" s="21" customFormat="1" x14ac:dyDescent="0.25">
      <c r="A175" s="18">
        <v>11</v>
      </c>
      <c r="B175" s="1" t="s">
        <v>5</v>
      </c>
      <c r="C175" s="2">
        <v>61</v>
      </c>
      <c r="D175" s="4">
        <f t="shared" si="21"/>
        <v>32.06</v>
      </c>
      <c r="E175" s="4">
        <v>4.2300000000000004</v>
      </c>
      <c r="F175" s="4">
        <v>2.5499999999999998</v>
      </c>
      <c r="G175" s="4">
        <v>8.01</v>
      </c>
      <c r="H175" s="4">
        <v>8.65</v>
      </c>
      <c r="I175" s="38" t="s">
        <v>140</v>
      </c>
      <c r="J175" s="3">
        <v>0.28000000000000003</v>
      </c>
      <c r="K175" s="4">
        <v>2.52</v>
      </c>
      <c r="L175" s="4">
        <v>0.09</v>
      </c>
      <c r="M175" s="4">
        <v>6.01</v>
      </c>
    </row>
    <row r="176" spans="1:13" s="45" customFormat="1" x14ac:dyDescent="0.25">
      <c r="A176" s="44">
        <v>12</v>
      </c>
      <c r="B176" s="1" t="s">
        <v>158</v>
      </c>
      <c r="C176" s="2">
        <v>6</v>
      </c>
      <c r="D176" s="41">
        <f t="shared" si="21"/>
        <v>32.07</v>
      </c>
      <c r="E176" s="41">
        <v>4.2300000000000004</v>
      </c>
      <c r="F176" s="41">
        <v>2.5499999999999998</v>
      </c>
      <c r="G176" s="41">
        <v>8.01</v>
      </c>
      <c r="H176" s="41">
        <v>8.66</v>
      </c>
      <c r="I176" s="38" t="s">
        <v>140</v>
      </c>
      <c r="J176" s="3">
        <v>0.34</v>
      </c>
      <c r="K176" s="41">
        <v>2.52</v>
      </c>
      <c r="L176" s="41">
        <v>0.09</v>
      </c>
      <c r="M176" s="41">
        <v>6.01</v>
      </c>
    </row>
    <row r="177" spans="1:13" s="21" customFormat="1" x14ac:dyDescent="0.25">
      <c r="A177" s="18">
        <v>13</v>
      </c>
      <c r="B177" s="1" t="s">
        <v>9</v>
      </c>
      <c r="C177" s="2" t="s">
        <v>54</v>
      </c>
      <c r="D177" s="4">
        <f t="shared" ref="D177:D189" si="22">E177+F177+G177+H177+K177+L177+M177</f>
        <v>32.11</v>
      </c>
      <c r="E177" s="41">
        <v>4.2300000000000004</v>
      </c>
      <c r="F177" s="41">
        <v>2.5499999999999998</v>
      </c>
      <c r="G177" s="41">
        <v>8.01</v>
      </c>
      <c r="H177" s="41">
        <v>8.6999999999999993</v>
      </c>
      <c r="I177" s="38" t="s">
        <v>140</v>
      </c>
      <c r="J177" s="3">
        <v>0.34</v>
      </c>
      <c r="K177" s="41">
        <v>2.52</v>
      </c>
      <c r="L177" s="41">
        <v>0.09</v>
      </c>
      <c r="M177" s="41">
        <v>6.01</v>
      </c>
    </row>
    <row r="178" spans="1:13" s="21" customFormat="1" x14ac:dyDescent="0.25">
      <c r="A178" s="18">
        <v>14</v>
      </c>
      <c r="B178" s="1" t="s">
        <v>25</v>
      </c>
      <c r="C178" s="2">
        <v>5</v>
      </c>
      <c r="D178" s="4">
        <f t="shared" si="22"/>
        <v>32</v>
      </c>
      <c r="E178" s="41">
        <v>4.2300000000000004</v>
      </c>
      <c r="F178" s="41">
        <v>2.5499999999999998</v>
      </c>
      <c r="G178" s="41">
        <v>8.01</v>
      </c>
      <c r="H178" s="41">
        <v>8.59</v>
      </c>
      <c r="I178" s="38" t="s">
        <v>140</v>
      </c>
      <c r="J178" s="3">
        <v>0.22</v>
      </c>
      <c r="K178" s="41">
        <v>2.52</v>
      </c>
      <c r="L178" s="41">
        <v>0.09</v>
      </c>
      <c r="M178" s="41">
        <v>6.01</v>
      </c>
    </row>
    <row r="179" spans="1:13" s="21" customFormat="1" x14ac:dyDescent="0.25">
      <c r="A179" s="18">
        <v>15</v>
      </c>
      <c r="B179" s="1" t="s">
        <v>25</v>
      </c>
      <c r="C179" s="2">
        <v>11</v>
      </c>
      <c r="D179" s="4">
        <f t="shared" si="22"/>
        <v>32.130000000000003</v>
      </c>
      <c r="E179" s="41">
        <v>4.2300000000000004</v>
      </c>
      <c r="F179" s="41">
        <v>2.5499999999999998</v>
      </c>
      <c r="G179" s="41">
        <v>8.01</v>
      </c>
      <c r="H179" s="41">
        <v>8.7200000000000006</v>
      </c>
      <c r="I179" s="38" t="s">
        <v>140</v>
      </c>
      <c r="J179" s="3">
        <v>0.34</v>
      </c>
      <c r="K179" s="41">
        <v>2.52</v>
      </c>
      <c r="L179" s="41">
        <v>0.09</v>
      </c>
      <c r="M179" s="41">
        <v>6.01</v>
      </c>
    </row>
    <row r="180" spans="1:13" s="21" customFormat="1" x14ac:dyDescent="0.25">
      <c r="A180" s="18">
        <v>16</v>
      </c>
      <c r="B180" s="1" t="s">
        <v>25</v>
      </c>
      <c r="C180" s="2">
        <v>24</v>
      </c>
      <c r="D180" s="4">
        <f t="shared" si="22"/>
        <v>32.35</v>
      </c>
      <c r="E180" s="41">
        <v>4.2300000000000004</v>
      </c>
      <c r="F180" s="41">
        <v>2.5499999999999998</v>
      </c>
      <c r="G180" s="41">
        <v>8.01</v>
      </c>
      <c r="H180" s="41">
        <v>8.94</v>
      </c>
      <c r="I180" s="38" t="s">
        <v>140</v>
      </c>
      <c r="J180" s="3">
        <v>0.55000000000000004</v>
      </c>
      <c r="K180" s="41">
        <v>2.52</v>
      </c>
      <c r="L180" s="41">
        <v>0.09</v>
      </c>
      <c r="M180" s="41">
        <v>6.01</v>
      </c>
    </row>
    <row r="181" spans="1:13" s="21" customFormat="1" x14ac:dyDescent="0.25">
      <c r="A181" s="18">
        <v>17</v>
      </c>
      <c r="B181" s="1" t="s">
        <v>25</v>
      </c>
      <c r="C181" s="2">
        <v>30</v>
      </c>
      <c r="D181" s="4">
        <f t="shared" si="22"/>
        <v>32.33</v>
      </c>
      <c r="E181" s="41">
        <v>4.2300000000000004</v>
      </c>
      <c r="F181" s="41">
        <v>2.5499999999999998</v>
      </c>
      <c r="G181" s="41">
        <v>8.01</v>
      </c>
      <c r="H181" s="41">
        <v>8.92</v>
      </c>
      <c r="I181" s="38" t="s">
        <v>140</v>
      </c>
      <c r="J181" s="3">
        <v>0.53</v>
      </c>
      <c r="K181" s="41">
        <v>2.52</v>
      </c>
      <c r="L181" s="41">
        <v>0.09</v>
      </c>
      <c r="M181" s="41">
        <v>6.01</v>
      </c>
    </row>
    <row r="182" spans="1:13" s="21" customFormat="1" x14ac:dyDescent="0.25">
      <c r="A182" s="18">
        <v>18</v>
      </c>
      <c r="B182" s="1" t="s">
        <v>58</v>
      </c>
      <c r="C182" s="2">
        <v>5</v>
      </c>
      <c r="D182" s="4">
        <f t="shared" si="22"/>
        <v>32.409999999999997</v>
      </c>
      <c r="E182" s="41">
        <f>4.07*1.04</f>
        <v>4.2300000000000004</v>
      </c>
      <c r="F182" s="41">
        <f>2.45*1.04</f>
        <v>2.5499999999999998</v>
      </c>
      <c r="G182" s="41">
        <f>7.7*1.04</f>
        <v>8.01</v>
      </c>
      <c r="H182" s="14">
        <f>8.65*1.04</f>
        <v>9</v>
      </c>
      <c r="I182" s="38" t="s">
        <v>140</v>
      </c>
      <c r="J182" s="3">
        <f>0.6</f>
        <v>0.6</v>
      </c>
      <c r="K182" s="41">
        <f>2.42*1.04</f>
        <v>2.52</v>
      </c>
      <c r="L182" s="41">
        <f>0.09*1.04</f>
        <v>0.09</v>
      </c>
      <c r="M182" s="15">
        <f>5.78*1.04</f>
        <v>6.01</v>
      </c>
    </row>
    <row r="183" spans="1:13" s="21" customFormat="1" x14ac:dyDescent="0.25">
      <c r="A183" s="18">
        <v>19</v>
      </c>
      <c r="B183" s="1" t="s">
        <v>59</v>
      </c>
      <c r="C183" s="2">
        <v>1</v>
      </c>
      <c r="D183" s="4">
        <f t="shared" si="22"/>
        <v>32.4</v>
      </c>
      <c r="E183" s="41">
        <v>4.2300000000000004</v>
      </c>
      <c r="F183" s="41">
        <v>2.5499999999999998</v>
      </c>
      <c r="G183" s="41">
        <v>8.01</v>
      </c>
      <c r="H183" s="41">
        <v>8.99</v>
      </c>
      <c r="I183" s="38" t="s">
        <v>140</v>
      </c>
      <c r="J183" s="3">
        <v>0.59</v>
      </c>
      <c r="K183" s="41">
        <v>2.52</v>
      </c>
      <c r="L183" s="41">
        <v>0.09</v>
      </c>
      <c r="M183" s="41">
        <v>6.01</v>
      </c>
    </row>
    <row r="184" spans="1:13" s="21" customFormat="1" x14ac:dyDescent="0.25">
      <c r="A184" s="18">
        <v>20</v>
      </c>
      <c r="B184" s="1" t="s">
        <v>59</v>
      </c>
      <c r="C184" s="2">
        <v>3</v>
      </c>
      <c r="D184" s="4">
        <f t="shared" si="22"/>
        <v>32.35</v>
      </c>
      <c r="E184" s="41">
        <v>4.2300000000000004</v>
      </c>
      <c r="F184" s="41">
        <v>2.5499999999999998</v>
      </c>
      <c r="G184" s="41">
        <v>8.01</v>
      </c>
      <c r="H184" s="41">
        <v>8.94</v>
      </c>
      <c r="I184" s="38" t="s">
        <v>140</v>
      </c>
      <c r="J184" s="3">
        <v>0.54</v>
      </c>
      <c r="K184" s="41">
        <v>2.52</v>
      </c>
      <c r="L184" s="41">
        <v>0.09</v>
      </c>
      <c r="M184" s="41">
        <v>6.01</v>
      </c>
    </row>
    <row r="185" spans="1:13" s="21" customFormat="1" x14ac:dyDescent="0.25">
      <c r="A185" s="18">
        <v>21</v>
      </c>
      <c r="B185" s="1" t="s">
        <v>59</v>
      </c>
      <c r="C185" s="2">
        <v>5</v>
      </c>
      <c r="D185" s="4">
        <f t="shared" si="22"/>
        <v>32.11</v>
      </c>
      <c r="E185" s="41">
        <v>4.2300000000000004</v>
      </c>
      <c r="F185" s="41">
        <v>2.5499999999999998</v>
      </c>
      <c r="G185" s="41">
        <v>8.01</v>
      </c>
      <c r="H185" s="41">
        <v>8.6999999999999993</v>
      </c>
      <c r="I185" s="38" t="s">
        <v>140</v>
      </c>
      <c r="J185" s="3">
        <v>0.34</v>
      </c>
      <c r="K185" s="41">
        <v>2.52</v>
      </c>
      <c r="L185" s="41">
        <v>0.09</v>
      </c>
      <c r="M185" s="41">
        <v>6.01</v>
      </c>
    </row>
    <row r="186" spans="1:13" s="21" customFormat="1" x14ac:dyDescent="0.25">
      <c r="A186" s="18">
        <v>22</v>
      </c>
      <c r="B186" s="1" t="s">
        <v>59</v>
      </c>
      <c r="C186" s="2">
        <v>7</v>
      </c>
      <c r="D186" s="4">
        <f t="shared" si="22"/>
        <v>32.11</v>
      </c>
      <c r="E186" s="41">
        <v>4.2300000000000004</v>
      </c>
      <c r="F186" s="41">
        <v>2.5499999999999998</v>
      </c>
      <c r="G186" s="41">
        <v>8.01</v>
      </c>
      <c r="H186" s="41">
        <v>8.6999999999999993</v>
      </c>
      <c r="I186" s="38" t="s">
        <v>140</v>
      </c>
      <c r="J186" s="3">
        <v>0.34</v>
      </c>
      <c r="K186" s="41">
        <v>2.52</v>
      </c>
      <c r="L186" s="41">
        <v>0.09</v>
      </c>
      <c r="M186" s="41">
        <v>6.01</v>
      </c>
    </row>
    <row r="187" spans="1:13" s="21" customFormat="1" x14ac:dyDescent="0.25">
      <c r="A187" s="18">
        <v>23</v>
      </c>
      <c r="B187" s="1" t="s">
        <v>41</v>
      </c>
      <c r="C187" s="2" t="s">
        <v>60</v>
      </c>
      <c r="D187" s="4">
        <f t="shared" si="22"/>
        <v>32.11</v>
      </c>
      <c r="E187" s="41">
        <v>4.2300000000000004</v>
      </c>
      <c r="F187" s="41">
        <v>2.5499999999999998</v>
      </c>
      <c r="G187" s="41">
        <v>8.01</v>
      </c>
      <c r="H187" s="41">
        <v>8.6999999999999993</v>
      </c>
      <c r="I187" s="38" t="s">
        <v>140</v>
      </c>
      <c r="J187" s="3">
        <v>0.34</v>
      </c>
      <c r="K187" s="41">
        <v>2.52</v>
      </c>
      <c r="L187" s="41">
        <v>0.09</v>
      </c>
      <c r="M187" s="41">
        <v>6.01</v>
      </c>
    </row>
    <row r="188" spans="1:13" s="21" customFormat="1" x14ac:dyDescent="0.25">
      <c r="A188" s="18">
        <v>24</v>
      </c>
      <c r="B188" s="1" t="s">
        <v>61</v>
      </c>
      <c r="C188" s="2">
        <v>31</v>
      </c>
      <c r="D188" s="4">
        <f t="shared" si="22"/>
        <v>32.21</v>
      </c>
      <c r="E188" s="41">
        <f t="shared" ref="E188:E189" si="23">4.07*1.04</f>
        <v>4.2300000000000004</v>
      </c>
      <c r="F188" s="41">
        <f t="shared" ref="F188:F189" si="24">2.45*1.04</f>
        <v>2.5499999999999998</v>
      </c>
      <c r="G188" s="41">
        <f t="shared" ref="G188:G189" si="25">7.7*1.04</f>
        <v>8.01</v>
      </c>
      <c r="H188" s="14">
        <f>8.46*1.04</f>
        <v>8.8000000000000007</v>
      </c>
      <c r="I188" s="38" t="s">
        <v>140</v>
      </c>
      <c r="J188" s="3">
        <f>0.43</f>
        <v>0.43</v>
      </c>
      <c r="K188" s="41">
        <f t="shared" ref="K188:K189" si="26">2.42*1.04</f>
        <v>2.52</v>
      </c>
      <c r="L188" s="41">
        <f t="shared" ref="L188:L189" si="27">0.09*1.04</f>
        <v>0.09</v>
      </c>
      <c r="M188" s="15">
        <f t="shared" ref="M188:M189" si="28">5.78*1.04</f>
        <v>6.01</v>
      </c>
    </row>
    <row r="189" spans="1:13" s="21" customFormat="1" x14ac:dyDescent="0.25">
      <c r="A189" s="18">
        <v>25</v>
      </c>
      <c r="B189" s="1" t="s">
        <v>61</v>
      </c>
      <c r="C189" s="2">
        <v>33</v>
      </c>
      <c r="D189" s="4">
        <f t="shared" si="22"/>
        <v>32.159999999999997</v>
      </c>
      <c r="E189" s="41">
        <f t="shared" si="23"/>
        <v>4.2300000000000004</v>
      </c>
      <c r="F189" s="41">
        <f t="shared" si="24"/>
        <v>2.5499999999999998</v>
      </c>
      <c r="G189" s="41">
        <f t="shared" si="25"/>
        <v>8.01</v>
      </c>
      <c r="H189" s="14">
        <f>8.41*1.04</f>
        <v>8.75</v>
      </c>
      <c r="I189" s="38" t="s">
        <v>140</v>
      </c>
      <c r="J189" s="3">
        <f>0.37</f>
        <v>0.37</v>
      </c>
      <c r="K189" s="41">
        <f t="shared" si="26"/>
        <v>2.52</v>
      </c>
      <c r="L189" s="41">
        <f t="shared" si="27"/>
        <v>0.09</v>
      </c>
      <c r="M189" s="15">
        <f t="shared" si="28"/>
        <v>6.01</v>
      </c>
    </row>
    <row r="190" spans="1:13" s="21" customFormat="1" x14ac:dyDescent="0.25">
      <c r="A190" s="18">
        <v>28</v>
      </c>
      <c r="B190" s="1" t="s">
        <v>62</v>
      </c>
      <c r="C190" s="2">
        <v>10</v>
      </c>
      <c r="D190" s="4">
        <f t="shared" ref="D190:D198" si="29">E190+F190+G190+H190+K190+L190+M190</f>
        <v>32.1</v>
      </c>
      <c r="E190" s="41">
        <f t="shared" ref="E190:E192" si="30">4.07*1.04</f>
        <v>4.2300000000000004</v>
      </c>
      <c r="F190" s="41">
        <f t="shared" ref="F190:F192" si="31">2.45*1.04</f>
        <v>2.5499999999999998</v>
      </c>
      <c r="G190" s="41">
        <f t="shared" ref="G190:G192" si="32">7.7*1.04</f>
        <v>8.01</v>
      </c>
      <c r="H190" s="14">
        <f>8.36*1.04</f>
        <v>8.69</v>
      </c>
      <c r="I190" s="38" t="s">
        <v>140</v>
      </c>
      <c r="J190" s="3">
        <f>0.32</f>
        <v>0.32</v>
      </c>
      <c r="K190" s="41">
        <f t="shared" ref="K190:K192" si="33">2.42*1.04</f>
        <v>2.52</v>
      </c>
      <c r="L190" s="41">
        <f t="shared" ref="L190:L192" si="34">0.09*1.04</f>
        <v>0.09</v>
      </c>
      <c r="M190" s="15">
        <f t="shared" ref="M190:M192" si="35">5.78*1.04</f>
        <v>6.01</v>
      </c>
    </row>
    <row r="191" spans="1:13" s="21" customFormat="1" x14ac:dyDescent="0.25">
      <c r="A191" s="18">
        <v>29</v>
      </c>
      <c r="B191" s="1" t="s">
        <v>62</v>
      </c>
      <c r="C191" s="2">
        <v>12</v>
      </c>
      <c r="D191" s="4">
        <f t="shared" si="29"/>
        <v>32.229999999999997</v>
      </c>
      <c r="E191" s="41">
        <f t="shared" si="30"/>
        <v>4.2300000000000004</v>
      </c>
      <c r="F191" s="41">
        <f t="shared" si="31"/>
        <v>2.5499999999999998</v>
      </c>
      <c r="G191" s="41">
        <f t="shared" si="32"/>
        <v>8.01</v>
      </c>
      <c r="H191" s="14">
        <f>8.48*1.04</f>
        <v>8.82</v>
      </c>
      <c r="I191" s="38" t="s">
        <v>140</v>
      </c>
      <c r="J191" s="3">
        <f>0.44</f>
        <v>0.44</v>
      </c>
      <c r="K191" s="41">
        <f t="shared" si="33"/>
        <v>2.52</v>
      </c>
      <c r="L191" s="41">
        <f t="shared" si="34"/>
        <v>0.09</v>
      </c>
      <c r="M191" s="15">
        <f t="shared" si="35"/>
        <v>6.01</v>
      </c>
    </row>
    <row r="192" spans="1:13" s="21" customFormat="1" x14ac:dyDescent="0.25">
      <c r="A192" s="18">
        <v>30</v>
      </c>
      <c r="B192" s="1" t="s">
        <v>62</v>
      </c>
      <c r="C192" s="2" t="s">
        <v>63</v>
      </c>
      <c r="D192" s="4">
        <f t="shared" si="29"/>
        <v>32.11</v>
      </c>
      <c r="E192" s="41">
        <f t="shared" si="30"/>
        <v>4.2300000000000004</v>
      </c>
      <c r="F192" s="41">
        <f t="shared" si="31"/>
        <v>2.5499999999999998</v>
      </c>
      <c r="G192" s="41">
        <f t="shared" si="32"/>
        <v>8.01</v>
      </c>
      <c r="H192" s="14">
        <f>8.37*1.04</f>
        <v>8.6999999999999993</v>
      </c>
      <c r="I192" s="38" t="s">
        <v>140</v>
      </c>
      <c r="J192" s="3">
        <f>0.25</f>
        <v>0.25</v>
      </c>
      <c r="K192" s="41">
        <f t="shared" si="33"/>
        <v>2.52</v>
      </c>
      <c r="L192" s="41">
        <f t="shared" si="34"/>
        <v>0.09</v>
      </c>
      <c r="M192" s="15">
        <f t="shared" si="35"/>
        <v>6.01</v>
      </c>
    </row>
    <row r="193" spans="1:13" s="45" customFormat="1" x14ac:dyDescent="0.25">
      <c r="A193" s="44">
        <v>31</v>
      </c>
      <c r="B193" s="1" t="s">
        <v>11</v>
      </c>
      <c r="C193" s="2">
        <v>2</v>
      </c>
      <c r="D193" s="41">
        <f t="shared" si="29"/>
        <v>32.549999999999997</v>
      </c>
      <c r="E193" s="41">
        <v>4.2300000000000004</v>
      </c>
      <c r="F193" s="41">
        <v>2.5499999999999998</v>
      </c>
      <c r="G193" s="41">
        <v>8.01</v>
      </c>
      <c r="H193" s="41">
        <v>9.14</v>
      </c>
      <c r="I193" s="38" t="s">
        <v>140</v>
      </c>
      <c r="J193" s="3" t="s">
        <v>120</v>
      </c>
      <c r="K193" s="41">
        <v>2.52</v>
      </c>
      <c r="L193" s="41">
        <v>0.09</v>
      </c>
      <c r="M193" s="41">
        <v>6.01</v>
      </c>
    </row>
    <row r="194" spans="1:13" s="21" customFormat="1" x14ac:dyDescent="0.25">
      <c r="A194" s="18">
        <v>32</v>
      </c>
      <c r="B194" s="1" t="s">
        <v>11</v>
      </c>
      <c r="C194" s="2">
        <v>4</v>
      </c>
      <c r="D194" s="4">
        <f t="shared" si="29"/>
        <v>32.11</v>
      </c>
      <c r="E194" s="4">
        <v>4.2300000000000004</v>
      </c>
      <c r="F194" s="4">
        <v>2.5499999999999998</v>
      </c>
      <c r="G194" s="4">
        <v>8.01</v>
      </c>
      <c r="H194" s="4">
        <v>8.6999999999999993</v>
      </c>
      <c r="I194" s="38" t="s">
        <v>140</v>
      </c>
      <c r="J194" s="3" t="s">
        <v>120</v>
      </c>
      <c r="K194" s="4">
        <v>2.52</v>
      </c>
      <c r="L194" s="4">
        <v>0.09</v>
      </c>
      <c r="M194" s="4">
        <v>6.01</v>
      </c>
    </row>
    <row r="195" spans="1:13" s="21" customFormat="1" x14ac:dyDescent="0.25">
      <c r="A195" s="18">
        <v>33</v>
      </c>
      <c r="B195" s="1" t="s">
        <v>11</v>
      </c>
      <c r="C195" s="2">
        <v>6</v>
      </c>
      <c r="D195" s="4">
        <f t="shared" si="29"/>
        <v>32.11</v>
      </c>
      <c r="E195" s="4">
        <v>4.2300000000000004</v>
      </c>
      <c r="F195" s="4">
        <v>2.5499999999999998</v>
      </c>
      <c r="G195" s="4">
        <v>8.01</v>
      </c>
      <c r="H195" s="4">
        <v>8.6999999999999993</v>
      </c>
      <c r="I195" s="38" t="s">
        <v>140</v>
      </c>
      <c r="J195" s="3">
        <v>0.34</v>
      </c>
      <c r="K195" s="4">
        <v>2.52</v>
      </c>
      <c r="L195" s="4">
        <v>0.09</v>
      </c>
      <c r="M195" s="4">
        <v>6.01</v>
      </c>
    </row>
    <row r="196" spans="1:13" s="45" customFormat="1" x14ac:dyDescent="0.25">
      <c r="A196" s="44">
        <v>34</v>
      </c>
      <c r="B196" s="1" t="s">
        <v>12</v>
      </c>
      <c r="C196" s="2">
        <v>1</v>
      </c>
      <c r="D196" s="41">
        <f t="shared" ref="D196" si="36">E196+F196+G196+H196+K196+L196+M196</f>
        <v>35.909999999999997</v>
      </c>
      <c r="E196" s="41">
        <v>5.44</v>
      </c>
      <c r="F196" s="41">
        <v>4.51</v>
      </c>
      <c r="G196" s="41">
        <v>6.6</v>
      </c>
      <c r="H196" s="41">
        <v>9.56</v>
      </c>
      <c r="I196" s="38" t="s">
        <v>140</v>
      </c>
      <c r="J196" s="3">
        <v>0.34</v>
      </c>
      <c r="K196" s="41">
        <v>2.52</v>
      </c>
      <c r="L196" s="41">
        <v>0.09</v>
      </c>
      <c r="M196" s="41">
        <v>7.19</v>
      </c>
    </row>
    <row r="197" spans="1:13" s="21" customFormat="1" x14ac:dyDescent="0.25">
      <c r="A197" s="18">
        <v>35</v>
      </c>
      <c r="B197" s="1" t="s">
        <v>64</v>
      </c>
      <c r="C197" s="2">
        <v>4</v>
      </c>
      <c r="D197" s="4">
        <f t="shared" si="29"/>
        <v>32.17</v>
      </c>
      <c r="E197" s="41">
        <f t="shared" ref="E197:E198" si="37">4.07*1.04</f>
        <v>4.2300000000000004</v>
      </c>
      <c r="F197" s="41">
        <f t="shared" ref="F197:F198" si="38">2.45*1.04</f>
        <v>2.5499999999999998</v>
      </c>
      <c r="G197" s="41">
        <f t="shared" ref="G197:G198" si="39">7.7*1.04</f>
        <v>8.01</v>
      </c>
      <c r="H197" s="14">
        <f>8.42*1.04</f>
        <v>8.76</v>
      </c>
      <c r="I197" s="38" t="s">
        <v>140</v>
      </c>
      <c r="J197" s="3">
        <f>0.39</f>
        <v>0.39</v>
      </c>
      <c r="K197" s="41">
        <f t="shared" ref="K197:K198" si="40">2.42*1.04</f>
        <v>2.52</v>
      </c>
      <c r="L197" s="41">
        <f t="shared" ref="L197:L198" si="41">0.09*1.04</f>
        <v>0.09</v>
      </c>
      <c r="M197" s="15">
        <f t="shared" ref="M197:M198" si="42">5.78*1.04</f>
        <v>6.01</v>
      </c>
    </row>
    <row r="198" spans="1:13" s="21" customFormat="1" x14ac:dyDescent="0.25">
      <c r="A198" s="18">
        <v>36</v>
      </c>
      <c r="B198" s="1" t="s">
        <v>64</v>
      </c>
      <c r="C198" s="2">
        <v>8</v>
      </c>
      <c r="D198" s="4">
        <f t="shared" si="29"/>
        <v>31.99</v>
      </c>
      <c r="E198" s="41">
        <f t="shared" si="37"/>
        <v>4.2300000000000004</v>
      </c>
      <c r="F198" s="41">
        <f t="shared" si="38"/>
        <v>2.5499999999999998</v>
      </c>
      <c r="G198" s="41">
        <f t="shared" si="39"/>
        <v>8.01</v>
      </c>
      <c r="H198" s="14">
        <f>8.25*1.04</f>
        <v>8.58</v>
      </c>
      <c r="I198" s="38" t="s">
        <v>140</v>
      </c>
      <c r="J198" s="3">
        <f>0.21</f>
        <v>0.21</v>
      </c>
      <c r="K198" s="41">
        <f t="shared" si="40"/>
        <v>2.52</v>
      </c>
      <c r="L198" s="41">
        <f t="shared" si="41"/>
        <v>0.09</v>
      </c>
      <c r="M198" s="15">
        <f t="shared" si="42"/>
        <v>6.01</v>
      </c>
    </row>
    <row r="199" spans="1:13" s="21" customFormat="1" x14ac:dyDescent="0.25">
      <c r="A199" s="18">
        <v>37</v>
      </c>
      <c r="B199" s="1" t="s">
        <v>15</v>
      </c>
      <c r="C199" s="2" t="s">
        <v>65</v>
      </c>
      <c r="D199" s="4">
        <f t="shared" ref="D199:D206" si="43">E199+F199+G199+H199+K199+L199+M199</f>
        <v>31.99</v>
      </c>
      <c r="E199" s="41">
        <v>4.2300000000000004</v>
      </c>
      <c r="F199" s="41">
        <v>2.5499999999999998</v>
      </c>
      <c r="G199" s="41">
        <v>8.01</v>
      </c>
      <c r="H199" s="41">
        <v>8.58</v>
      </c>
      <c r="I199" s="38" t="s">
        <v>140</v>
      </c>
      <c r="J199" s="3">
        <v>0.21</v>
      </c>
      <c r="K199" s="41">
        <v>2.52</v>
      </c>
      <c r="L199" s="41">
        <v>0.09</v>
      </c>
      <c r="M199" s="41">
        <v>6.01</v>
      </c>
    </row>
    <row r="200" spans="1:13" s="21" customFormat="1" x14ac:dyDescent="0.25">
      <c r="A200" s="18">
        <v>38</v>
      </c>
      <c r="B200" s="1" t="s">
        <v>15</v>
      </c>
      <c r="C200" s="2" t="s">
        <v>37</v>
      </c>
      <c r="D200" s="4">
        <f t="shared" si="43"/>
        <v>31.99</v>
      </c>
      <c r="E200" s="41">
        <v>4.2300000000000004</v>
      </c>
      <c r="F200" s="41">
        <v>2.5499999999999998</v>
      </c>
      <c r="G200" s="41">
        <v>8.01</v>
      </c>
      <c r="H200" s="41">
        <v>8.58</v>
      </c>
      <c r="I200" s="38" t="s">
        <v>140</v>
      </c>
      <c r="J200" s="3">
        <v>0.21</v>
      </c>
      <c r="K200" s="41">
        <v>2.52</v>
      </c>
      <c r="L200" s="41">
        <v>0.09</v>
      </c>
      <c r="M200" s="41">
        <v>6.01</v>
      </c>
    </row>
    <row r="201" spans="1:13" s="21" customFormat="1" x14ac:dyDescent="0.25">
      <c r="A201" s="18">
        <v>39</v>
      </c>
      <c r="B201" s="1" t="s">
        <v>15</v>
      </c>
      <c r="C201" s="2" t="s">
        <v>66</v>
      </c>
      <c r="D201" s="4">
        <f t="shared" si="43"/>
        <v>31.99</v>
      </c>
      <c r="E201" s="41">
        <v>4.2300000000000004</v>
      </c>
      <c r="F201" s="41">
        <v>2.5499999999999998</v>
      </c>
      <c r="G201" s="41">
        <v>8.01</v>
      </c>
      <c r="H201" s="41">
        <v>8.58</v>
      </c>
      <c r="I201" s="38" t="s">
        <v>140</v>
      </c>
      <c r="J201" s="3">
        <v>0.21</v>
      </c>
      <c r="K201" s="41">
        <v>2.52</v>
      </c>
      <c r="L201" s="41">
        <v>0.09</v>
      </c>
      <c r="M201" s="41">
        <v>6.01</v>
      </c>
    </row>
    <row r="202" spans="1:13" s="21" customFormat="1" x14ac:dyDescent="0.25">
      <c r="A202" s="18">
        <v>40</v>
      </c>
      <c r="B202" s="1" t="s">
        <v>15</v>
      </c>
      <c r="C202" s="2" t="s">
        <v>67</v>
      </c>
      <c r="D202" s="4">
        <f t="shared" si="43"/>
        <v>31.99</v>
      </c>
      <c r="E202" s="41">
        <v>4.2300000000000004</v>
      </c>
      <c r="F202" s="41">
        <v>2.5499999999999998</v>
      </c>
      <c r="G202" s="41">
        <v>8.01</v>
      </c>
      <c r="H202" s="41">
        <v>8.58</v>
      </c>
      <c r="I202" s="38" t="s">
        <v>140</v>
      </c>
      <c r="J202" s="3">
        <v>0.21</v>
      </c>
      <c r="K202" s="41">
        <v>2.52</v>
      </c>
      <c r="L202" s="41">
        <v>0.09</v>
      </c>
      <c r="M202" s="41">
        <v>6.01</v>
      </c>
    </row>
    <row r="203" spans="1:13" s="21" customFormat="1" x14ac:dyDescent="0.25">
      <c r="A203" s="18">
        <v>41</v>
      </c>
      <c r="B203" s="1" t="s">
        <v>36</v>
      </c>
      <c r="C203" s="2">
        <v>14</v>
      </c>
      <c r="D203" s="4">
        <f t="shared" si="43"/>
        <v>32.32</v>
      </c>
      <c r="E203" s="41">
        <v>4.2300000000000004</v>
      </c>
      <c r="F203" s="41">
        <v>2.5499999999999998</v>
      </c>
      <c r="G203" s="41">
        <v>8.01</v>
      </c>
      <c r="H203" s="41">
        <v>8.91</v>
      </c>
      <c r="I203" s="38" t="s">
        <v>140</v>
      </c>
      <c r="J203" s="3">
        <v>0.52</v>
      </c>
      <c r="K203" s="41">
        <v>2.52</v>
      </c>
      <c r="L203" s="41">
        <v>0.09</v>
      </c>
      <c r="M203" s="41">
        <v>6.01</v>
      </c>
    </row>
    <row r="204" spans="1:13" s="21" customFormat="1" x14ac:dyDescent="0.25">
      <c r="A204" s="18">
        <v>42</v>
      </c>
      <c r="B204" s="1" t="s">
        <v>36</v>
      </c>
      <c r="C204" s="2">
        <v>16</v>
      </c>
      <c r="D204" s="4">
        <f t="shared" si="43"/>
        <v>32.11</v>
      </c>
      <c r="E204" s="41">
        <v>4.2300000000000004</v>
      </c>
      <c r="F204" s="41">
        <v>2.5499999999999998</v>
      </c>
      <c r="G204" s="41">
        <v>8.01</v>
      </c>
      <c r="H204" s="41">
        <v>8.6999999999999993</v>
      </c>
      <c r="I204" s="38" t="s">
        <v>140</v>
      </c>
      <c r="J204" s="3">
        <v>0.34</v>
      </c>
      <c r="K204" s="41">
        <v>2.52</v>
      </c>
      <c r="L204" s="41">
        <v>0.09</v>
      </c>
      <c r="M204" s="41">
        <v>6.01</v>
      </c>
    </row>
    <row r="205" spans="1:13" s="21" customFormat="1" x14ac:dyDescent="0.25">
      <c r="A205" s="18">
        <v>43</v>
      </c>
      <c r="B205" s="1" t="s">
        <v>36</v>
      </c>
      <c r="C205" s="2" t="s">
        <v>53</v>
      </c>
      <c r="D205" s="4">
        <f t="shared" si="43"/>
        <v>32.14</v>
      </c>
      <c r="E205" s="41">
        <v>4.2300000000000004</v>
      </c>
      <c r="F205" s="41">
        <v>2.5499999999999998</v>
      </c>
      <c r="G205" s="41">
        <v>8.01</v>
      </c>
      <c r="H205" s="41">
        <v>8.73</v>
      </c>
      <c r="I205" s="38" t="s">
        <v>140</v>
      </c>
      <c r="J205" s="3">
        <v>0.36</v>
      </c>
      <c r="K205" s="41">
        <v>2.52</v>
      </c>
      <c r="L205" s="41">
        <v>0.09</v>
      </c>
      <c r="M205" s="41">
        <v>6.01</v>
      </c>
    </row>
    <row r="206" spans="1:13" s="21" customFormat="1" x14ac:dyDescent="0.25">
      <c r="A206" s="18">
        <v>44</v>
      </c>
      <c r="B206" s="1" t="s">
        <v>68</v>
      </c>
      <c r="C206" s="2">
        <v>4</v>
      </c>
      <c r="D206" s="4">
        <f t="shared" si="43"/>
        <v>32.090000000000003</v>
      </c>
      <c r="E206" s="41">
        <f t="shared" ref="E206" si="44">4.07*1.04</f>
        <v>4.2300000000000004</v>
      </c>
      <c r="F206" s="41">
        <f t="shared" ref="F206" si="45">2.45*1.04</f>
        <v>2.5499999999999998</v>
      </c>
      <c r="G206" s="41">
        <f t="shared" ref="G206" si="46">7.7*1.04</f>
        <v>8.01</v>
      </c>
      <c r="H206" s="14">
        <f>8.35*1.04</f>
        <v>8.68</v>
      </c>
      <c r="I206" s="38" t="s">
        <v>140</v>
      </c>
      <c r="J206" s="3">
        <f>0.31</f>
        <v>0.31</v>
      </c>
      <c r="K206" s="41">
        <f t="shared" ref="K206" si="47">2.42*1.04</f>
        <v>2.52</v>
      </c>
      <c r="L206" s="41">
        <f t="shared" ref="L206" si="48">0.09*1.04</f>
        <v>0.09</v>
      </c>
      <c r="M206" s="15">
        <f t="shared" ref="M206" si="49">5.78*1.04</f>
        <v>6.01</v>
      </c>
    </row>
    <row r="207" spans="1:13" s="21" customFormat="1" x14ac:dyDescent="0.25">
      <c r="A207" s="18">
        <v>45</v>
      </c>
      <c r="B207" s="1" t="s">
        <v>69</v>
      </c>
      <c r="C207" s="2">
        <v>12</v>
      </c>
      <c r="D207" s="4">
        <f t="shared" ref="D207:D224" si="50">E207+F207+G207+H207+K207+L207+M207</f>
        <v>32.020000000000003</v>
      </c>
      <c r="E207" s="41">
        <v>4.2300000000000004</v>
      </c>
      <c r="F207" s="41">
        <v>2.5499999999999998</v>
      </c>
      <c r="G207" s="41">
        <v>8.01</v>
      </c>
      <c r="H207" s="41">
        <v>8.61</v>
      </c>
      <c r="I207" s="38" t="s">
        <v>140</v>
      </c>
      <c r="J207" s="3">
        <v>0.24</v>
      </c>
      <c r="K207" s="41">
        <v>2.52</v>
      </c>
      <c r="L207" s="41">
        <v>0.09</v>
      </c>
      <c r="M207" s="41">
        <v>6.01</v>
      </c>
    </row>
    <row r="208" spans="1:13" s="21" customFormat="1" x14ac:dyDescent="0.25">
      <c r="A208" s="18">
        <v>46</v>
      </c>
      <c r="B208" s="1" t="s">
        <v>69</v>
      </c>
      <c r="C208" s="2">
        <v>15</v>
      </c>
      <c r="D208" s="4">
        <f t="shared" si="50"/>
        <v>32.19</v>
      </c>
      <c r="E208" s="41">
        <f t="shared" ref="E208:E211" si="51">4.07*1.04</f>
        <v>4.2300000000000004</v>
      </c>
      <c r="F208" s="41">
        <f t="shared" ref="F208:F211" si="52">2.45*1.04</f>
        <v>2.5499999999999998</v>
      </c>
      <c r="G208" s="41">
        <f t="shared" ref="G208:G211" si="53">7.7*1.04</f>
        <v>8.01</v>
      </c>
      <c r="H208" s="14">
        <f>8.44*1.04</f>
        <v>8.7799999999999994</v>
      </c>
      <c r="I208" s="38" t="s">
        <v>140</v>
      </c>
      <c r="J208" s="3">
        <f>0.41</f>
        <v>0.41</v>
      </c>
      <c r="K208" s="41">
        <f t="shared" ref="K208:K211" si="54">2.42*1.04</f>
        <v>2.52</v>
      </c>
      <c r="L208" s="41">
        <f t="shared" ref="L208:L211" si="55">0.09*1.04</f>
        <v>0.09</v>
      </c>
      <c r="M208" s="15">
        <f t="shared" ref="M208:M211" si="56">5.78*1.04</f>
        <v>6.01</v>
      </c>
    </row>
    <row r="209" spans="1:13" s="21" customFormat="1" x14ac:dyDescent="0.25">
      <c r="A209" s="18">
        <v>47</v>
      </c>
      <c r="B209" s="1" t="s">
        <v>69</v>
      </c>
      <c r="C209" s="2">
        <v>19</v>
      </c>
      <c r="D209" s="4">
        <f t="shared" si="50"/>
        <v>32.19</v>
      </c>
      <c r="E209" s="41">
        <f t="shared" si="51"/>
        <v>4.2300000000000004</v>
      </c>
      <c r="F209" s="41">
        <f t="shared" si="52"/>
        <v>2.5499999999999998</v>
      </c>
      <c r="G209" s="41">
        <f t="shared" si="53"/>
        <v>8.01</v>
      </c>
      <c r="H209" s="14">
        <f>8.44*1.04</f>
        <v>8.7799999999999994</v>
      </c>
      <c r="I209" s="38" t="s">
        <v>140</v>
      </c>
      <c r="J209" s="3">
        <f>0.41</f>
        <v>0.41</v>
      </c>
      <c r="K209" s="41">
        <f t="shared" si="54"/>
        <v>2.52</v>
      </c>
      <c r="L209" s="41">
        <f t="shared" si="55"/>
        <v>0.09</v>
      </c>
      <c r="M209" s="15">
        <f t="shared" si="56"/>
        <v>6.01</v>
      </c>
    </row>
    <row r="210" spans="1:13" s="21" customFormat="1" x14ac:dyDescent="0.25">
      <c r="A210" s="18">
        <v>48</v>
      </c>
      <c r="B210" s="1" t="s">
        <v>70</v>
      </c>
      <c r="C210" s="2">
        <v>32</v>
      </c>
      <c r="D210" s="4">
        <f t="shared" si="50"/>
        <v>32.22</v>
      </c>
      <c r="E210" s="41">
        <f t="shared" si="51"/>
        <v>4.2300000000000004</v>
      </c>
      <c r="F210" s="41">
        <f t="shared" si="52"/>
        <v>2.5499999999999998</v>
      </c>
      <c r="G210" s="41">
        <f t="shared" si="53"/>
        <v>8.01</v>
      </c>
      <c r="H210" s="14">
        <f>8.47*1.04</f>
        <v>8.81</v>
      </c>
      <c r="I210" s="38" t="s">
        <v>140</v>
      </c>
      <c r="J210" s="3">
        <f>0.43</f>
        <v>0.43</v>
      </c>
      <c r="K210" s="41">
        <f t="shared" si="54"/>
        <v>2.52</v>
      </c>
      <c r="L210" s="41">
        <f t="shared" si="55"/>
        <v>0.09</v>
      </c>
      <c r="M210" s="15">
        <f t="shared" si="56"/>
        <v>6.01</v>
      </c>
    </row>
    <row r="211" spans="1:13" s="21" customFormat="1" x14ac:dyDescent="0.25">
      <c r="A211" s="18">
        <v>49</v>
      </c>
      <c r="B211" s="1" t="s">
        <v>70</v>
      </c>
      <c r="C211" s="2">
        <v>34</v>
      </c>
      <c r="D211" s="4">
        <f t="shared" si="50"/>
        <v>32.159999999999997</v>
      </c>
      <c r="E211" s="41">
        <f t="shared" si="51"/>
        <v>4.2300000000000004</v>
      </c>
      <c r="F211" s="41">
        <f t="shared" si="52"/>
        <v>2.5499999999999998</v>
      </c>
      <c r="G211" s="41">
        <f t="shared" si="53"/>
        <v>8.01</v>
      </c>
      <c r="H211" s="14">
        <f>8.41*1.04</f>
        <v>8.75</v>
      </c>
      <c r="I211" s="38" t="s">
        <v>140</v>
      </c>
      <c r="J211" s="3">
        <f>0.38</f>
        <v>0.38</v>
      </c>
      <c r="K211" s="41">
        <f t="shared" si="54"/>
        <v>2.52</v>
      </c>
      <c r="L211" s="41">
        <f t="shared" si="55"/>
        <v>0.09</v>
      </c>
      <c r="M211" s="15">
        <f t="shared" si="56"/>
        <v>6.01</v>
      </c>
    </row>
    <row r="212" spans="1:13" s="21" customFormat="1" x14ac:dyDescent="0.25">
      <c r="A212" s="18">
        <v>50</v>
      </c>
      <c r="B212" s="1" t="s">
        <v>16</v>
      </c>
      <c r="C212" s="2">
        <v>13</v>
      </c>
      <c r="D212" s="4">
        <f t="shared" si="50"/>
        <v>32.020000000000003</v>
      </c>
      <c r="E212" s="41">
        <v>4.2300000000000004</v>
      </c>
      <c r="F212" s="41">
        <v>2.5499999999999998</v>
      </c>
      <c r="G212" s="41">
        <v>8.01</v>
      </c>
      <c r="H212" s="41">
        <v>8.61</v>
      </c>
      <c r="I212" s="38" t="s">
        <v>140</v>
      </c>
      <c r="J212" s="3">
        <v>0.24</v>
      </c>
      <c r="K212" s="41">
        <v>2.52</v>
      </c>
      <c r="L212" s="41">
        <v>0.09</v>
      </c>
      <c r="M212" s="41">
        <v>6.01</v>
      </c>
    </row>
    <row r="213" spans="1:13" s="21" customFormat="1" x14ac:dyDescent="0.25">
      <c r="A213" s="18">
        <v>51</v>
      </c>
      <c r="B213" s="1" t="s">
        <v>16</v>
      </c>
      <c r="C213" s="2">
        <v>15</v>
      </c>
      <c r="D213" s="4">
        <f t="shared" si="50"/>
        <v>32.06</v>
      </c>
      <c r="E213" s="41">
        <v>4.2300000000000004</v>
      </c>
      <c r="F213" s="41">
        <v>2.5499999999999998</v>
      </c>
      <c r="G213" s="41">
        <v>8.01</v>
      </c>
      <c r="H213" s="41">
        <v>8.65</v>
      </c>
      <c r="I213" s="38" t="s">
        <v>140</v>
      </c>
      <c r="J213" s="3">
        <v>0.28000000000000003</v>
      </c>
      <c r="K213" s="41">
        <v>2.52</v>
      </c>
      <c r="L213" s="41">
        <v>0.09</v>
      </c>
      <c r="M213" s="41">
        <v>6.01</v>
      </c>
    </row>
    <row r="214" spans="1:13" s="21" customFormat="1" x14ac:dyDescent="0.25">
      <c r="A214" s="18">
        <v>52</v>
      </c>
      <c r="B214" s="1" t="s">
        <v>16</v>
      </c>
      <c r="C214" s="2">
        <v>17</v>
      </c>
      <c r="D214" s="4">
        <f t="shared" si="50"/>
        <v>32.090000000000003</v>
      </c>
      <c r="E214" s="41">
        <v>4.2300000000000004</v>
      </c>
      <c r="F214" s="41">
        <v>2.5499999999999998</v>
      </c>
      <c r="G214" s="41">
        <v>8.01</v>
      </c>
      <c r="H214" s="41">
        <v>8.68</v>
      </c>
      <c r="I214" s="38" t="s">
        <v>140</v>
      </c>
      <c r="J214" s="3">
        <v>0.31</v>
      </c>
      <c r="K214" s="41">
        <v>2.52</v>
      </c>
      <c r="L214" s="41">
        <v>0.09</v>
      </c>
      <c r="M214" s="41">
        <v>6.01</v>
      </c>
    </row>
    <row r="215" spans="1:13" s="21" customFormat="1" x14ac:dyDescent="0.25">
      <c r="A215" s="18">
        <v>53</v>
      </c>
      <c r="B215" s="1" t="s">
        <v>16</v>
      </c>
      <c r="C215" s="2">
        <v>19</v>
      </c>
      <c r="D215" s="4">
        <f t="shared" si="50"/>
        <v>31.94</v>
      </c>
      <c r="E215" s="41">
        <v>4.2300000000000004</v>
      </c>
      <c r="F215" s="41">
        <v>2.5499999999999998</v>
      </c>
      <c r="G215" s="41">
        <v>8.01</v>
      </c>
      <c r="H215" s="41">
        <v>8.5299999999999994</v>
      </c>
      <c r="I215" s="38" t="s">
        <v>140</v>
      </c>
      <c r="J215" s="3">
        <v>0.16</v>
      </c>
      <c r="K215" s="41">
        <v>2.52</v>
      </c>
      <c r="L215" s="41">
        <v>0.09</v>
      </c>
      <c r="M215" s="41">
        <v>6.01</v>
      </c>
    </row>
    <row r="216" spans="1:13" s="21" customFormat="1" x14ac:dyDescent="0.25">
      <c r="A216" s="18">
        <v>54</v>
      </c>
      <c r="B216" s="1" t="s">
        <v>16</v>
      </c>
      <c r="C216" s="2">
        <v>21</v>
      </c>
      <c r="D216" s="4">
        <f t="shared" si="50"/>
        <v>32.04</v>
      </c>
      <c r="E216" s="41">
        <f t="shared" ref="E216:E217" si="57">4.07*1.04</f>
        <v>4.2300000000000004</v>
      </c>
      <c r="F216" s="41">
        <f t="shared" ref="F216:F217" si="58">2.45*1.04</f>
        <v>2.5499999999999998</v>
      </c>
      <c r="G216" s="41">
        <f t="shared" ref="G216:G217" si="59">7.7*1.04</f>
        <v>8.01</v>
      </c>
      <c r="H216" s="14">
        <f>8.3*1.04</f>
        <v>8.6300000000000008</v>
      </c>
      <c r="I216" s="38" t="s">
        <v>140</v>
      </c>
      <c r="J216" s="3">
        <f>0.26</f>
        <v>0.26</v>
      </c>
      <c r="K216" s="41">
        <f t="shared" ref="K216:K217" si="60">2.42*1.04</f>
        <v>2.52</v>
      </c>
      <c r="L216" s="41">
        <f t="shared" ref="L216:L217" si="61">0.09*1.04</f>
        <v>0.09</v>
      </c>
      <c r="M216" s="15">
        <f t="shared" ref="M216:M217" si="62">5.78*1.04</f>
        <v>6.01</v>
      </c>
    </row>
    <row r="217" spans="1:13" s="21" customFormat="1" x14ac:dyDescent="0.25">
      <c r="A217" s="18">
        <v>55</v>
      </c>
      <c r="B217" s="1" t="s">
        <v>16</v>
      </c>
      <c r="C217" s="2">
        <v>23</v>
      </c>
      <c r="D217" s="4">
        <f t="shared" si="50"/>
        <v>31.99</v>
      </c>
      <c r="E217" s="41">
        <f t="shared" si="57"/>
        <v>4.2300000000000004</v>
      </c>
      <c r="F217" s="41">
        <f t="shared" si="58"/>
        <v>2.5499999999999998</v>
      </c>
      <c r="G217" s="41">
        <f t="shared" si="59"/>
        <v>8.01</v>
      </c>
      <c r="H217" s="14">
        <f>8.25*1.04</f>
        <v>8.58</v>
      </c>
      <c r="I217" s="38" t="s">
        <v>140</v>
      </c>
      <c r="J217" s="3">
        <f>0.21</f>
        <v>0.21</v>
      </c>
      <c r="K217" s="41">
        <f t="shared" si="60"/>
        <v>2.52</v>
      </c>
      <c r="L217" s="41">
        <f t="shared" si="61"/>
        <v>0.09</v>
      </c>
      <c r="M217" s="15">
        <f t="shared" si="62"/>
        <v>6.01</v>
      </c>
    </row>
    <row r="218" spans="1:13" s="21" customFormat="1" x14ac:dyDescent="0.25">
      <c r="A218" s="18">
        <v>56</v>
      </c>
      <c r="B218" s="1" t="s">
        <v>16</v>
      </c>
      <c r="C218" s="2">
        <v>24</v>
      </c>
      <c r="D218" s="4">
        <f t="shared" si="50"/>
        <v>32.33</v>
      </c>
      <c r="E218" s="41">
        <v>4.2300000000000004</v>
      </c>
      <c r="F218" s="41">
        <v>2.5499999999999998</v>
      </c>
      <c r="G218" s="41">
        <v>8.01</v>
      </c>
      <c r="H218" s="41">
        <v>8.92</v>
      </c>
      <c r="I218" s="38" t="s">
        <v>140</v>
      </c>
      <c r="J218" s="3">
        <v>0.53</v>
      </c>
      <c r="K218" s="41">
        <v>2.52</v>
      </c>
      <c r="L218" s="41">
        <v>0.09</v>
      </c>
      <c r="M218" s="41">
        <v>6.01</v>
      </c>
    </row>
    <row r="219" spans="1:13" s="21" customFormat="1" x14ac:dyDescent="0.25">
      <c r="A219" s="18">
        <v>57</v>
      </c>
      <c r="B219" s="1" t="s">
        <v>16</v>
      </c>
      <c r="C219" s="2">
        <v>25</v>
      </c>
      <c r="D219" s="4">
        <f t="shared" si="50"/>
        <v>32.06</v>
      </c>
      <c r="E219" s="41">
        <f t="shared" ref="E219:E223" si="63">4.07*1.04</f>
        <v>4.2300000000000004</v>
      </c>
      <c r="F219" s="41">
        <f t="shared" ref="F219:F223" si="64">2.45*1.04</f>
        <v>2.5499999999999998</v>
      </c>
      <c r="G219" s="41">
        <f t="shared" ref="G219:G223" si="65">7.7*1.04</f>
        <v>8.01</v>
      </c>
      <c r="H219" s="14">
        <f>8.32*1.04</f>
        <v>8.65</v>
      </c>
      <c r="I219" s="38" t="s">
        <v>140</v>
      </c>
      <c r="J219" s="3">
        <f>0.28</f>
        <v>0.28000000000000003</v>
      </c>
      <c r="K219" s="41">
        <f t="shared" ref="K219:K223" si="66">2.42*1.04</f>
        <v>2.52</v>
      </c>
      <c r="L219" s="41">
        <f t="shared" ref="L219:L223" si="67">0.09*1.04</f>
        <v>0.09</v>
      </c>
      <c r="M219" s="15">
        <f t="shared" ref="M219:M223" si="68">5.78*1.04</f>
        <v>6.01</v>
      </c>
    </row>
    <row r="220" spans="1:13" s="21" customFormat="1" x14ac:dyDescent="0.25">
      <c r="A220" s="18">
        <v>58</v>
      </c>
      <c r="B220" s="1" t="s">
        <v>16</v>
      </c>
      <c r="C220" s="2">
        <v>27</v>
      </c>
      <c r="D220" s="4">
        <f t="shared" si="50"/>
        <v>32.020000000000003</v>
      </c>
      <c r="E220" s="41">
        <f t="shared" si="63"/>
        <v>4.2300000000000004</v>
      </c>
      <c r="F220" s="41">
        <f t="shared" si="64"/>
        <v>2.5499999999999998</v>
      </c>
      <c r="G220" s="41">
        <f t="shared" si="65"/>
        <v>8.01</v>
      </c>
      <c r="H220" s="14">
        <f>8.28*1.04</f>
        <v>8.61</v>
      </c>
      <c r="I220" s="38" t="s">
        <v>140</v>
      </c>
      <c r="J220" s="3">
        <f>0.25</f>
        <v>0.25</v>
      </c>
      <c r="K220" s="41">
        <f t="shared" si="66"/>
        <v>2.52</v>
      </c>
      <c r="L220" s="41">
        <f t="shared" si="67"/>
        <v>0.09</v>
      </c>
      <c r="M220" s="15">
        <f t="shared" si="68"/>
        <v>6.01</v>
      </c>
    </row>
    <row r="221" spans="1:13" s="21" customFormat="1" x14ac:dyDescent="0.25">
      <c r="A221" s="18">
        <v>59</v>
      </c>
      <c r="B221" s="1" t="s">
        <v>16</v>
      </c>
      <c r="C221" s="2">
        <v>29</v>
      </c>
      <c r="D221" s="4">
        <f t="shared" si="50"/>
        <v>32.130000000000003</v>
      </c>
      <c r="E221" s="41">
        <f t="shared" si="63"/>
        <v>4.2300000000000004</v>
      </c>
      <c r="F221" s="41">
        <f t="shared" si="64"/>
        <v>2.5499999999999998</v>
      </c>
      <c r="G221" s="41">
        <f t="shared" si="65"/>
        <v>8.01</v>
      </c>
      <c r="H221" s="14">
        <f>8.38*1.04</f>
        <v>8.7200000000000006</v>
      </c>
      <c r="I221" s="38" t="s">
        <v>140</v>
      </c>
      <c r="J221" s="3">
        <f>0.35</f>
        <v>0.35</v>
      </c>
      <c r="K221" s="41">
        <f t="shared" si="66"/>
        <v>2.52</v>
      </c>
      <c r="L221" s="41">
        <f t="shared" si="67"/>
        <v>0.09</v>
      </c>
      <c r="M221" s="15">
        <f t="shared" si="68"/>
        <v>6.01</v>
      </c>
    </row>
    <row r="222" spans="1:13" s="21" customFormat="1" x14ac:dyDescent="0.25">
      <c r="A222" s="18">
        <v>60</v>
      </c>
      <c r="B222" s="1" t="s">
        <v>16</v>
      </c>
      <c r="C222" s="2">
        <v>31</v>
      </c>
      <c r="D222" s="4">
        <f t="shared" si="50"/>
        <v>32.049999999999997</v>
      </c>
      <c r="E222" s="41">
        <f t="shared" si="63"/>
        <v>4.2300000000000004</v>
      </c>
      <c r="F222" s="41">
        <f t="shared" si="64"/>
        <v>2.5499999999999998</v>
      </c>
      <c r="G222" s="41">
        <f t="shared" si="65"/>
        <v>8.01</v>
      </c>
      <c r="H222" s="14">
        <f>8.31*1.04</f>
        <v>8.64</v>
      </c>
      <c r="I222" s="38" t="s">
        <v>140</v>
      </c>
      <c r="J222" s="3">
        <f>0.27</f>
        <v>0.27</v>
      </c>
      <c r="K222" s="41">
        <f t="shared" si="66"/>
        <v>2.52</v>
      </c>
      <c r="L222" s="41">
        <f t="shared" si="67"/>
        <v>0.09</v>
      </c>
      <c r="M222" s="15">
        <f t="shared" si="68"/>
        <v>6.01</v>
      </c>
    </row>
    <row r="223" spans="1:13" s="21" customFormat="1" x14ac:dyDescent="0.25">
      <c r="A223" s="18">
        <v>61</v>
      </c>
      <c r="B223" s="1" t="s">
        <v>16</v>
      </c>
      <c r="C223" s="2" t="s">
        <v>71</v>
      </c>
      <c r="D223" s="4">
        <f t="shared" si="50"/>
        <v>32.11</v>
      </c>
      <c r="E223" s="41">
        <f t="shared" si="63"/>
        <v>4.2300000000000004</v>
      </c>
      <c r="F223" s="41">
        <f t="shared" si="64"/>
        <v>2.5499999999999998</v>
      </c>
      <c r="G223" s="41">
        <f t="shared" si="65"/>
        <v>8.01</v>
      </c>
      <c r="H223" s="14">
        <f>8.37*1.04</f>
        <v>8.6999999999999993</v>
      </c>
      <c r="I223" s="38" t="s">
        <v>140</v>
      </c>
      <c r="J223" s="3">
        <f>0.34</f>
        <v>0.34</v>
      </c>
      <c r="K223" s="41">
        <f t="shared" si="66"/>
        <v>2.52</v>
      </c>
      <c r="L223" s="41">
        <f t="shared" si="67"/>
        <v>0.09</v>
      </c>
      <c r="M223" s="15">
        <f t="shared" si="68"/>
        <v>6.01</v>
      </c>
    </row>
    <row r="224" spans="1:13" s="21" customFormat="1" x14ac:dyDescent="0.25">
      <c r="A224" s="18">
        <v>62</v>
      </c>
      <c r="B224" s="1" t="s">
        <v>72</v>
      </c>
      <c r="C224" s="2" t="s">
        <v>53</v>
      </c>
      <c r="D224" s="41">
        <f t="shared" si="50"/>
        <v>55.26</v>
      </c>
      <c r="E224" s="4">
        <v>4.2300000000000004</v>
      </c>
      <c r="F224" s="4">
        <v>25.01</v>
      </c>
      <c r="G224" s="4">
        <v>3.42</v>
      </c>
      <c r="H224" s="14">
        <v>7.07</v>
      </c>
      <c r="I224" s="38" t="s">
        <v>140</v>
      </c>
      <c r="J224" s="3">
        <v>0.26</v>
      </c>
      <c r="K224" s="4">
        <v>2.52</v>
      </c>
      <c r="L224" s="4">
        <v>0.09</v>
      </c>
      <c r="M224" s="15">
        <v>12.92</v>
      </c>
    </row>
    <row r="225" spans="1:14" s="21" customFormat="1" x14ac:dyDescent="0.25">
      <c r="A225" s="18">
        <v>63</v>
      </c>
      <c r="B225" s="1" t="s">
        <v>72</v>
      </c>
      <c r="C225" s="2" t="s">
        <v>114</v>
      </c>
      <c r="D225" s="32">
        <f t="shared" ref="D225:D229" si="69">E225+F225+G225+H225+K225+L225+M225</f>
        <v>30.02</v>
      </c>
      <c r="E225" s="4">
        <v>1.97</v>
      </c>
      <c r="F225" s="4">
        <v>4.0599999999999996</v>
      </c>
      <c r="G225" s="4">
        <v>7.83</v>
      </c>
      <c r="H225" s="4">
        <v>7.28</v>
      </c>
      <c r="I225" s="38" t="s">
        <v>140</v>
      </c>
      <c r="J225" s="3">
        <v>0.32</v>
      </c>
      <c r="K225" s="4">
        <v>1.2</v>
      </c>
      <c r="L225" s="4">
        <v>0.09</v>
      </c>
      <c r="M225" s="4">
        <v>7.59</v>
      </c>
    </row>
    <row r="226" spans="1:14" s="21" customFormat="1" x14ac:dyDescent="0.25">
      <c r="A226" s="18">
        <v>64</v>
      </c>
      <c r="B226" s="1" t="s">
        <v>72</v>
      </c>
      <c r="C226" s="2">
        <v>15</v>
      </c>
      <c r="D226" s="32">
        <f t="shared" si="69"/>
        <v>30</v>
      </c>
      <c r="E226" s="41">
        <v>1.97</v>
      </c>
      <c r="F226" s="41">
        <v>4.0599999999999996</v>
      </c>
      <c r="G226" s="41">
        <v>7.83</v>
      </c>
      <c r="H226" s="41">
        <v>7.26</v>
      </c>
      <c r="I226" s="38" t="s">
        <v>140</v>
      </c>
      <c r="J226" s="3">
        <v>0.43</v>
      </c>
      <c r="K226" s="41">
        <v>1.2</v>
      </c>
      <c r="L226" s="41">
        <v>0.09</v>
      </c>
      <c r="M226" s="41">
        <v>7.59</v>
      </c>
      <c r="N226" s="45"/>
    </row>
    <row r="227" spans="1:14" s="21" customFormat="1" x14ac:dyDescent="0.25">
      <c r="A227" s="18">
        <v>65</v>
      </c>
      <c r="B227" s="1" t="s">
        <v>95</v>
      </c>
      <c r="C227" s="2">
        <v>13</v>
      </c>
      <c r="D227" s="32">
        <f t="shared" si="69"/>
        <v>27.82</v>
      </c>
      <c r="E227" s="41">
        <v>1.82</v>
      </c>
      <c r="F227" s="47">
        <v>3.75</v>
      </c>
      <c r="G227" s="48">
        <v>7.24</v>
      </c>
      <c r="H227" s="19">
        <v>6.79</v>
      </c>
      <c r="I227" s="38" t="s">
        <v>140</v>
      </c>
      <c r="J227" s="3">
        <v>0.47</v>
      </c>
      <c r="K227" s="32">
        <v>1.1100000000000001</v>
      </c>
      <c r="L227" s="32">
        <v>0.09</v>
      </c>
      <c r="M227" s="32">
        <v>7.02</v>
      </c>
      <c r="N227" s="45"/>
    </row>
    <row r="228" spans="1:14" s="21" customFormat="1" x14ac:dyDescent="0.25">
      <c r="A228" s="18">
        <v>66</v>
      </c>
      <c r="B228" s="1" t="s">
        <v>95</v>
      </c>
      <c r="C228" s="2">
        <v>15</v>
      </c>
      <c r="D228" s="32">
        <f t="shared" si="69"/>
        <v>27.75</v>
      </c>
      <c r="E228" s="41">
        <v>1.82</v>
      </c>
      <c r="F228" s="47">
        <v>3.75</v>
      </c>
      <c r="G228" s="48">
        <v>7.24</v>
      </c>
      <c r="H228" s="19">
        <v>6.72</v>
      </c>
      <c r="I228" s="38" t="s">
        <v>140</v>
      </c>
      <c r="J228" s="3">
        <v>0.49</v>
      </c>
      <c r="K228" s="32">
        <v>1.1100000000000001</v>
      </c>
      <c r="L228" s="32">
        <v>0.09</v>
      </c>
      <c r="M228" s="32">
        <v>7.02</v>
      </c>
      <c r="N228" s="45"/>
    </row>
    <row r="229" spans="1:14" s="21" customFormat="1" x14ac:dyDescent="0.25">
      <c r="A229" s="18">
        <v>67</v>
      </c>
      <c r="B229" s="1" t="s">
        <v>108</v>
      </c>
      <c r="C229" s="2" t="s">
        <v>111</v>
      </c>
      <c r="D229" s="41">
        <f t="shared" si="69"/>
        <v>27.83</v>
      </c>
      <c r="E229" s="41">
        <v>1.82</v>
      </c>
      <c r="F229" s="47">
        <v>3.75</v>
      </c>
      <c r="G229" s="50">
        <v>7.24</v>
      </c>
      <c r="H229" s="19">
        <v>6.8</v>
      </c>
      <c r="I229" s="38" t="s">
        <v>140</v>
      </c>
      <c r="J229" s="3">
        <v>0.66</v>
      </c>
      <c r="K229" s="41">
        <v>1.1100000000000001</v>
      </c>
      <c r="L229" s="41">
        <v>0.09</v>
      </c>
      <c r="M229" s="41">
        <v>7.02</v>
      </c>
      <c r="N229" s="45"/>
    </row>
    <row r="230" spans="1:14" x14ac:dyDescent="0.25">
      <c r="A230" s="77" t="s">
        <v>166</v>
      </c>
      <c r="B230" s="77"/>
      <c r="C230" s="77"/>
      <c r="D230" s="77"/>
      <c r="E230" s="77"/>
      <c r="F230" s="77"/>
      <c r="G230" s="77"/>
      <c r="H230" s="77"/>
      <c r="I230" s="77"/>
      <c r="J230" s="77"/>
      <c r="K230" s="77"/>
      <c r="L230" s="77"/>
      <c r="M230" s="77"/>
    </row>
    <row r="231" spans="1:14" s="21" customFormat="1" x14ac:dyDescent="0.25">
      <c r="A231" s="18">
        <v>1</v>
      </c>
      <c r="B231" s="1" t="s">
        <v>5</v>
      </c>
      <c r="C231" s="2" t="s">
        <v>73</v>
      </c>
      <c r="D231" s="4">
        <f>E231+F231+G231+H231+K231+L231+M231</f>
        <v>31.8</v>
      </c>
      <c r="E231" s="4">
        <v>4.2300000000000004</v>
      </c>
      <c r="F231" s="4">
        <v>2.5499999999999998</v>
      </c>
      <c r="G231" s="4">
        <v>8.01</v>
      </c>
      <c r="H231" s="4">
        <v>8.39</v>
      </c>
      <c r="I231" s="38" t="s">
        <v>140</v>
      </c>
      <c r="J231" s="38" t="s">
        <v>140</v>
      </c>
      <c r="K231" s="4">
        <v>2.52</v>
      </c>
      <c r="L231" s="4">
        <v>0.09</v>
      </c>
      <c r="M231" s="4">
        <v>6.01</v>
      </c>
    </row>
    <row r="232" spans="1:14" s="21" customFormat="1" x14ac:dyDescent="0.25">
      <c r="A232" s="18">
        <v>2</v>
      </c>
      <c r="B232" s="1" t="s">
        <v>5</v>
      </c>
      <c r="C232" s="2" t="s">
        <v>74</v>
      </c>
      <c r="D232" s="4">
        <f>E232+F232+G232+H232+K232+L232+M232</f>
        <v>31.8</v>
      </c>
      <c r="E232" s="4">
        <v>4.2300000000000004</v>
      </c>
      <c r="F232" s="4">
        <v>2.5499999999999998</v>
      </c>
      <c r="G232" s="4">
        <v>8.01</v>
      </c>
      <c r="H232" s="4">
        <v>8.39</v>
      </c>
      <c r="I232" s="38" t="s">
        <v>140</v>
      </c>
      <c r="J232" s="38" t="s">
        <v>140</v>
      </c>
      <c r="K232" s="4">
        <v>2.52</v>
      </c>
      <c r="L232" s="4">
        <v>0.09</v>
      </c>
      <c r="M232" s="4">
        <v>6.01</v>
      </c>
    </row>
    <row r="233" spans="1:14" s="21" customFormat="1" x14ac:dyDescent="0.25">
      <c r="A233" s="18">
        <v>3</v>
      </c>
      <c r="B233" s="1" t="s">
        <v>58</v>
      </c>
      <c r="C233" s="2" t="s">
        <v>75</v>
      </c>
      <c r="D233" s="4">
        <f>E233+F233+G233+H233+K233+L233+M233</f>
        <v>31.8</v>
      </c>
      <c r="E233" s="4">
        <v>4.2300000000000004</v>
      </c>
      <c r="F233" s="4">
        <v>2.5499999999999998</v>
      </c>
      <c r="G233" s="4">
        <v>8.01</v>
      </c>
      <c r="H233" s="4">
        <v>8.39</v>
      </c>
      <c r="I233" s="38" t="s">
        <v>140</v>
      </c>
      <c r="J233" s="38" t="s">
        <v>140</v>
      </c>
      <c r="K233" s="4">
        <v>2.52</v>
      </c>
      <c r="L233" s="4">
        <v>0.09</v>
      </c>
      <c r="M233" s="4">
        <v>6.01</v>
      </c>
    </row>
    <row r="234" spans="1:14" x14ac:dyDescent="0.25">
      <c r="A234" s="68" t="s">
        <v>167</v>
      </c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</row>
    <row r="235" spans="1:14" s="21" customFormat="1" x14ac:dyDescent="0.25">
      <c r="A235" s="18">
        <v>1</v>
      </c>
      <c r="B235" s="1" t="s">
        <v>5</v>
      </c>
      <c r="C235" s="2">
        <v>11</v>
      </c>
      <c r="D235" s="4">
        <f t="shared" ref="D235:D266" si="70">E235+F235+G235+H235+K235+L235+M235</f>
        <v>28.96</v>
      </c>
      <c r="E235" s="4">
        <v>4.2300000000000004</v>
      </c>
      <c r="F235" s="4">
        <v>2.5499999999999998</v>
      </c>
      <c r="G235" s="4">
        <v>8.01</v>
      </c>
      <c r="H235" s="4">
        <v>5.55</v>
      </c>
      <c r="I235" s="38" t="s">
        <v>140</v>
      </c>
      <c r="J235" s="3">
        <v>0.36</v>
      </c>
      <c r="K235" s="4">
        <v>2.52</v>
      </c>
      <c r="L235" s="4">
        <v>0.09</v>
      </c>
      <c r="M235" s="4">
        <v>6.01</v>
      </c>
    </row>
    <row r="236" spans="1:14" s="21" customFormat="1" x14ac:dyDescent="0.25">
      <c r="A236" s="18">
        <v>2</v>
      </c>
      <c r="B236" s="1" t="s">
        <v>5</v>
      </c>
      <c r="C236" s="2">
        <v>13</v>
      </c>
      <c r="D236" s="4">
        <f t="shared" si="70"/>
        <v>28.92</v>
      </c>
      <c r="E236" s="4">
        <v>4.2300000000000004</v>
      </c>
      <c r="F236" s="4">
        <v>2.5499999999999998</v>
      </c>
      <c r="G236" s="4">
        <v>8.01</v>
      </c>
      <c r="H236" s="4">
        <v>5.51</v>
      </c>
      <c r="I236" s="38" t="s">
        <v>140</v>
      </c>
      <c r="J236" s="3">
        <v>0.33</v>
      </c>
      <c r="K236" s="4">
        <v>2.52</v>
      </c>
      <c r="L236" s="4">
        <v>0.09</v>
      </c>
      <c r="M236" s="4">
        <v>6.01</v>
      </c>
    </row>
    <row r="237" spans="1:14" s="21" customFormat="1" x14ac:dyDescent="0.25">
      <c r="A237" s="18">
        <v>3</v>
      </c>
      <c r="B237" s="1" t="s">
        <v>5</v>
      </c>
      <c r="C237" s="2">
        <v>15</v>
      </c>
      <c r="D237" s="4">
        <f t="shared" si="70"/>
        <v>28.92</v>
      </c>
      <c r="E237" s="4">
        <v>4.2300000000000004</v>
      </c>
      <c r="F237" s="4">
        <v>2.5499999999999998</v>
      </c>
      <c r="G237" s="4">
        <v>8.01</v>
      </c>
      <c r="H237" s="4">
        <v>5.51</v>
      </c>
      <c r="I237" s="38" t="s">
        <v>140</v>
      </c>
      <c r="J237" s="3">
        <v>0.33</v>
      </c>
      <c r="K237" s="4">
        <v>2.52</v>
      </c>
      <c r="L237" s="4">
        <v>0.09</v>
      </c>
      <c r="M237" s="4">
        <v>6.01</v>
      </c>
    </row>
    <row r="238" spans="1:14" s="21" customFormat="1" x14ac:dyDescent="0.25">
      <c r="A238" s="18">
        <v>4</v>
      </c>
      <c r="B238" s="1" t="s">
        <v>5</v>
      </c>
      <c r="C238" s="2" t="s">
        <v>10</v>
      </c>
      <c r="D238" s="4">
        <f t="shared" si="70"/>
        <v>28.92</v>
      </c>
      <c r="E238" s="4">
        <v>4.2300000000000004</v>
      </c>
      <c r="F238" s="4">
        <v>2.5499999999999998</v>
      </c>
      <c r="G238" s="4">
        <v>8.01</v>
      </c>
      <c r="H238" s="4">
        <v>5.51</v>
      </c>
      <c r="I238" s="38" t="s">
        <v>140</v>
      </c>
      <c r="J238" s="3">
        <v>0.33</v>
      </c>
      <c r="K238" s="4">
        <v>2.52</v>
      </c>
      <c r="L238" s="4">
        <v>0.09</v>
      </c>
      <c r="M238" s="4">
        <v>6.01</v>
      </c>
    </row>
    <row r="239" spans="1:14" s="21" customFormat="1" x14ac:dyDescent="0.25">
      <c r="A239" s="18">
        <v>5</v>
      </c>
      <c r="B239" s="1" t="s">
        <v>9</v>
      </c>
      <c r="C239" s="2">
        <v>5</v>
      </c>
      <c r="D239" s="4">
        <f t="shared" si="70"/>
        <v>29.05</v>
      </c>
      <c r="E239" s="4">
        <v>4.2300000000000004</v>
      </c>
      <c r="F239" s="4">
        <v>2.5499999999999998</v>
      </c>
      <c r="G239" s="4">
        <v>8.01</v>
      </c>
      <c r="H239" s="4">
        <v>5.64</v>
      </c>
      <c r="I239" s="38" t="s">
        <v>140</v>
      </c>
      <c r="J239" s="3">
        <v>0.43</v>
      </c>
      <c r="K239" s="4">
        <v>2.52</v>
      </c>
      <c r="L239" s="4">
        <v>0.09</v>
      </c>
      <c r="M239" s="4">
        <v>6.01</v>
      </c>
    </row>
    <row r="240" spans="1:14" s="21" customFormat="1" x14ac:dyDescent="0.25">
      <c r="A240" s="18">
        <v>6</v>
      </c>
      <c r="B240" s="1" t="s">
        <v>9</v>
      </c>
      <c r="C240" s="2">
        <v>7</v>
      </c>
      <c r="D240" s="4">
        <f t="shared" si="70"/>
        <v>28.94</v>
      </c>
      <c r="E240" s="4">
        <v>4.2300000000000004</v>
      </c>
      <c r="F240" s="4">
        <v>2.5499999999999998</v>
      </c>
      <c r="G240" s="4">
        <v>8.01</v>
      </c>
      <c r="H240" s="4">
        <v>5.53</v>
      </c>
      <c r="I240" s="38" t="s">
        <v>140</v>
      </c>
      <c r="J240" s="3">
        <v>0.35</v>
      </c>
      <c r="K240" s="4">
        <v>2.52</v>
      </c>
      <c r="L240" s="4">
        <v>0.09</v>
      </c>
      <c r="M240" s="4">
        <v>6.01</v>
      </c>
    </row>
    <row r="241" spans="1:13" s="21" customFormat="1" x14ac:dyDescent="0.25">
      <c r="A241" s="18">
        <v>7</v>
      </c>
      <c r="B241" s="1" t="s">
        <v>9</v>
      </c>
      <c r="C241" s="2">
        <v>21</v>
      </c>
      <c r="D241" s="4">
        <f t="shared" si="70"/>
        <v>28.93</v>
      </c>
      <c r="E241" s="4">
        <v>4.2300000000000004</v>
      </c>
      <c r="F241" s="4">
        <v>2.5499999999999998</v>
      </c>
      <c r="G241" s="4">
        <v>8.01</v>
      </c>
      <c r="H241" s="14">
        <v>5.52</v>
      </c>
      <c r="I241" s="38" t="s">
        <v>140</v>
      </c>
      <c r="J241" s="3">
        <v>0.35</v>
      </c>
      <c r="K241" s="4">
        <v>2.52</v>
      </c>
      <c r="L241" s="4">
        <v>0.09</v>
      </c>
      <c r="M241" s="15">
        <v>6.01</v>
      </c>
    </row>
    <row r="242" spans="1:13" s="21" customFormat="1" x14ac:dyDescent="0.25">
      <c r="A242" s="18">
        <v>8</v>
      </c>
      <c r="B242" s="1" t="s">
        <v>9</v>
      </c>
      <c r="C242" s="2">
        <v>23</v>
      </c>
      <c r="D242" s="4">
        <f t="shared" si="70"/>
        <v>28.92</v>
      </c>
      <c r="E242" s="4">
        <v>4.2300000000000004</v>
      </c>
      <c r="F242" s="4">
        <v>2.5499999999999998</v>
      </c>
      <c r="G242" s="4">
        <v>8.01</v>
      </c>
      <c r="H242" s="4">
        <v>5.51</v>
      </c>
      <c r="I242" s="38" t="s">
        <v>140</v>
      </c>
      <c r="J242" s="3">
        <v>0.33</v>
      </c>
      <c r="K242" s="4">
        <v>2.52</v>
      </c>
      <c r="L242" s="4">
        <v>0.09</v>
      </c>
      <c r="M242" s="4">
        <v>6.01</v>
      </c>
    </row>
    <row r="243" spans="1:13" s="21" customFormat="1" x14ac:dyDescent="0.25">
      <c r="A243" s="18">
        <v>9</v>
      </c>
      <c r="B243" s="1" t="s">
        <v>46</v>
      </c>
      <c r="C243" s="2">
        <v>2</v>
      </c>
      <c r="D243" s="4">
        <f t="shared" si="70"/>
        <v>28.92</v>
      </c>
      <c r="E243" s="4">
        <v>4.2300000000000004</v>
      </c>
      <c r="F243" s="4">
        <v>2.5499999999999998</v>
      </c>
      <c r="G243" s="4">
        <v>8.01</v>
      </c>
      <c r="H243" s="4">
        <v>5.51</v>
      </c>
      <c r="I243" s="38" t="s">
        <v>140</v>
      </c>
      <c r="J243" s="3">
        <v>0.33</v>
      </c>
      <c r="K243" s="4">
        <v>2.52</v>
      </c>
      <c r="L243" s="4">
        <v>0.09</v>
      </c>
      <c r="M243" s="4">
        <v>6.01</v>
      </c>
    </row>
    <row r="244" spans="1:13" s="21" customFormat="1" x14ac:dyDescent="0.25">
      <c r="A244" s="18">
        <v>10</v>
      </c>
      <c r="B244" s="1" t="s">
        <v>46</v>
      </c>
      <c r="C244" s="2">
        <v>4</v>
      </c>
      <c r="D244" s="4">
        <f t="shared" si="70"/>
        <v>28.92</v>
      </c>
      <c r="E244" s="4">
        <v>4.2300000000000004</v>
      </c>
      <c r="F244" s="4">
        <v>2.5499999999999998</v>
      </c>
      <c r="G244" s="4">
        <v>8.01</v>
      </c>
      <c r="H244" s="4">
        <v>5.51</v>
      </c>
      <c r="I244" s="38" t="s">
        <v>140</v>
      </c>
      <c r="J244" s="3">
        <v>0.33</v>
      </c>
      <c r="K244" s="4">
        <v>2.52</v>
      </c>
      <c r="L244" s="4">
        <v>0.09</v>
      </c>
      <c r="M244" s="4">
        <v>6.01</v>
      </c>
    </row>
    <row r="245" spans="1:13" s="21" customFormat="1" x14ac:dyDescent="0.25">
      <c r="A245" s="18">
        <v>11</v>
      </c>
      <c r="B245" s="1" t="s">
        <v>46</v>
      </c>
      <c r="C245" s="2">
        <v>16</v>
      </c>
      <c r="D245" s="4">
        <f t="shared" si="70"/>
        <v>29.16</v>
      </c>
      <c r="E245" s="4">
        <v>4.2300000000000004</v>
      </c>
      <c r="F245" s="4">
        <v>2.5499999999999998</v>
      </c>
      <c r="G245" s="4">
        <v>8.01</v>
      </c>
      <c r="H245" s="4">
        <v>5.75</v>
      </c>
      <c r="I245" s="38" t="s">
        <v>140</v>
      </c>
      <c r="J245" s="3">
        <v>0.54</v>
      </c>
      <c r="K245" s="4">
        <v>2.52</v>
      </c>
      <c r="L245" s="4">
        <v>0.09</v>
      </c>
      <c r="M245" s="4">
        <v>6.01</v>
      </c>
    </row>
    <row r="246" spans="1:13" s="21" customFormat="1" x14ac:dyDescent="0.25">
      <c r="A246" s="18">
        <v>12</v>
      </c>
      <c r="B246" s="1" t="s">
        <v>46</v>
      </c>
      <c r="C246" s="2">
        <v>18</v>
      </c>
      <c r="D246" s="4">
        <f t="shared" si="70"/>
        <v>29.17</v>
      </c>
      <c r="E246" s="4">
        <v>4.2300000000000004</v>
      </c>
      <c r="F246" s="4">
        <v>2.5499999999999998</v>
      </c>
      <c r="G246" s="4">
        <v>8.01</v>
      </c>
      <c r="H246" s="4">
        <v>5.76</v>
      </c>
      <c r="I246" s="38" t="s">
        <v>140</v>
      </c>
      <c r="J246" s="3">
        <v>0.55000000000000004</v>
      </c>
      <c r="K246" s="4">
        <v>2.52</v>
      </c>
      <c r="L246" s="4">
        <v>0.09</v>
      </c>
      <c r="M246" s="4">
        <v>6.01</v>
      </c>
    </row>
    <row r="247" spans="1:13" s="21" customFormat="1" x14ac:dyDescent="0.25">
      <c r="A247" s="18">
        <v>13</v>
      </c>
      <c r="B247" s="1" t="s">
        <v>46</v>
      </c>
      <c r="C247" s="2">
        <v>20</v>
      </c>
      <c r="D247" s="4">
        <f t="shared" si="70"/>
        <v>29.17</v>
      </c>
      <c r="E247" s="4">
        <v>4.2300000000000004</v>
      </c>
      <c r="F247" s="4">
        <v>2.5499999999999998</v>
      </c>
      <c r="G247" s="4">
        <v>8.01</v>
      </c>
      <c r="H247" s="4">
        <v>5.76</v>
      </c>
      <c r="I247" s="38" t="s">
        <v>140</v>
      </c>
      <c r="J247" s="3">
        <v>0.55000000000000004</v>
      </c>
      <c r="K247" s="4">
        <v>2.52</v>
      </c>
      <c r="L247" s="4">
        <v>0.09</v>
      </c>
      <c r="M247" s="4">
        <v>6.01</v>
      </c>
    </row>
    <row r="248" spans="1:13" s="21" customFormat="1" x14ac:dyDescent="0.25">
      <c r="A248" s="18">
        <v>14</v>
      </c>
      <c r="B248" s="1" t="s">
        <v>46</v>
      </c>
      <c r="C248" s="2">
        <v>22</v>
      </c>
      <c r="D248" s="4">
        <f t="shared" si="70"/>
        <v>29.16</v>
      </c>
      <c r="E248" s="4">
        <v>4.2300000000000004</v>
      </c>
      <c r="F248" s="4">
        <v>2.5499999999999998</v>
      </c>
      <c r="G248" s="4">
        <v>8.01</v>
      </c>
      <c r="H248" s="4">
        <v>5.75</v>
      </c>
      <c r="I248" s="38" t="s">
        <v>140</v>
      </c>
      <c r="J248" s="3">
        <v>0.54</v>
      </c>
      <c r="K248" s="4">
        <v>2.52</v>
      </c>
      <c r="L248" s="4">
        <v>0.09</v>
      </c>
      <c r="M248" s="4">
        <v>6.01</v>
      </c>
    </row>
    <row r="249" spans="1:13" s="21" customFormat="1" x14ac:dyDescent="0.25">
      <c r="A249" s="18">
        <v>15</v>
      </c>
      <c r="B249" s="1" t="s">
        <v>46</v>
      </c>
      <c r="C249" s="2">
        <v>24</v>
      </c>
      <c r="D249" s="4">
        <f t="shared" si="70"/>
        <v>29.15</v>
      </c>
      <c r="E249" s="4">
        <v>4.2300000000000004</v>
      </c>
      <c r="F249" s="4">
        <v>2.5499999999999998</v>
      </c>
      <c r="G249" s="4">
        <v>8.01</v>
      </c>
      <c r="H249" s="4">
        <v>5.74</v>
      </c>
      <c r="I249" s="38" t="s">
        <v>140</v>
      </c>
      <c r="J249" s="3">
        <v>0.53</v>
      </c>
      <c r="K249" s="4">
        <v>2.52</v>
      </c>
      <c r="L249" s="4">
        <v>0.09</v>
      </c>
      <c r="M249" s="4">
        <v>6.01</v>
      </c>
    </row>
    <row r="250" spans="1:13" s="21" customFormat="1" x14ac:dyDescent="0.25">
      <c r="A250" s="18">
        <v>16</v>
      </c>
      <c r="B250" s="1" t="s">
        <v>46</v>
      </c>
      <c r="C250" s="2">
        <v>26</v>
      </c>
      <c r="D250" s="4">
        <f t="shared" si="70"/>
        <v>29.14</v>
      </c>
      <c r="E250" s="4">
        <v>4.2300000000000004</v>
      </c>
      <c r="F250" s="4">
        <v>2.5499999999999998</v>
      </c>
      <c r="G250" s="4">
        <v>8.01</v>
      </c>
      <c r="H250" s="4">
        <v>5.73</v>
      </c>
      <c r="I250" s="38" t="s">
        <v>140</v>
      </c>
      <c r="J250" s="3">
        <v>0.52</v>
      </c>
      <c r="K250" s="4">
        <v>2.52</v>
      </c>
      <c r="L250" s="4">
        <v>0.09</v>
      </c>
      <c r="M250" s="4">
        <v>6.01</v>
      </c>
    </row>
    <row r="251" spans="1:13" s="21" customFormat="1" x14ac:dyDescent="0.25">
      <c r="A251" s="18">
        <v>17</v>
      </c>
      <c r="B251" s="1" t="s">
        <v>46</v>
      </c>
      <c r="C251" s="2" t="s">
        <v>53</v>
      </c>
      <c r="D251" s="4">
        <f t="shared" si="70"/>
        <v>29.04</v>
      </c>
      <c r="E251" s="4">
        <v>4.2300000000000004</v>
      </c>
      <c r="F251" s="4">
        <v>2.5499999999999998</v>
      </c>
      <c r="G251" s="4">
        <v>8.01</v>
      </c>
      <c r="H251" s="4">
        <v>5.63</v>
      </c>
      <c r="I251" s="38" t="s">
        <v>140</v>
      </c>
      <c r="J251" s="3">
        <v>0.42</v>
      </c>
      <c r="K251" s="4">
        <v>2.52</v>
      </c>
      <c r="L251" s="4">
        <v>0.09</v>
      </c>
      <c r="M251" s="4">
        <v>6.01</v>
      </c>
    </row>
    <row r="252" spans="1:13" s="21" customFormat="1" x14ac:dyDescent="0.25">
      <c r="A252" s="18">
        <v>18</v>
      </c>
      <c r="B252" s="1" t="s">
        <v>87</v>
      </c>
      <c r="C252" s="2">
        <v>1</v>
      </c>
      <c r="D252" s="32">
        <f t="shared" si="70"/>
        <v>27.53</v>
      </c>
      <c r="E252" s="4">
        <v>1.97</v>
      </c>
      <c r="F252" s="4">
        <v>4.0599999999999996</v>
      </c>
      <c r="G252" s="4">
        <v>7.83</v>
      </c>
      <c r="H252" s="4">
        <v>4.79</v>
      </c>
      <c r="I252" s="38" t="s">
        <v>140</v>
      </c>
      <c r="J252" s="3">
        <v>0.49</v>
      </c>
      <c r="K252" s="4">
        <v>1.2</v>
      </c>
      <c r="L252" s="4">
        <v>0.09</v>
      </c>
      <c r="M252" s="4">
        <v>7.59</v>
      </c>
    </row>
    <row r="253" spans="1:13" s="21" customFormat="1" x14ac:dyDescent="0.25">
      <c r="A253" s="18">
        <v>19</v>
      </c>
      <c r="B253" s="1" t="s">
        <v>16</v>
      </c>
      <c r="C253" s="2">
        <v>10</v>
      </c>
      <c r="D253" s="32">
        <f t="shared" si="70"/>
        <v>27.19</v>
      </c>
      <c r="E253" s="4">
        <v>1.97</v>
      </c>
      <c r="F253" s="4">
        <v>4.0599999999999996</v>
      </c>
      <c r="G253" s="4">
        <v>7.83</v>
      </c>
      <c r="H253" s="4">
        <v>4.45</v>
      </c>
      <c r="I253" s="38" t="s">
        <v>140</v>
      </c>
      <c r="J253" s="3">
        <v>0.38</v>
      </c>
      <c r="K253" s="4">
        <v>1.2</v>
      </c>
      <c r="L253" s="4">
        <v>0.09</v>
      </c>
      <c r="M253" s="4">
        <v>7.59</v>
      </c>
    </row>
    <row r="254" spans="1:13" s="21" customFormat="1" x14ac:dyDescent="0.25">
      <c r="A254" s="18">
        <v>20</v>
      </c>
      <c r="B254" s="1" t="s">
        <v>5</v>
      </c>
      <c r="C254" s="2" t="s">
        <v>96</v>
      </c>
      <c r="D254" s="32">
        <f t="shared" si="70"/>
        <v>30.09</v>
      </c>
      <c r="E254" s="4">
        <v>1.97</v>
      </c>
      <c r="F254" s="4">
        <v>4.0599999999999996</v>
      </c>
      <c r="G254" s="4">
        <v>7.83</v>
      </c>
      <c r="H254" s="4">
        <v>7.35</v>
      </c>
      <c r="I254" s="38" t="s">
        <v>140</v>
      </c>
      <c r="J254" s="3">
        <v>0.34</v>
      </c>
      <c r="K254" s="4">
        <v>1.2</v>
      </c>
      <c r="L254" s="4">
        <v>0.09</v>
      </c>
      <c r="M254" s="4">
        <v>7.59</v>
      </c>
    </row>
    <row r="255" spans="1:13" s="21" customFormat="1" x14ac:dyDescent="0.25">
      <c r="A255" s="18">
        <v>21</v>
      </c>
      <c r="B255" s="1" t="s">
        <v>5</v>
      </c>
      <c r="C255" s="2" t="s">
        <v>97</v>
      </c>
      <c r="D255" s="32">
        <f t="shared" si="70"/>
        <v>30.1</v>
      </c>
      <c r="E255" s="4">
        <v>1.97</v>
      </c>
      <c r="F255" s="4">
        <v>4.0599999999999996</v>
      </c>
      <c r="G255" s="4">
        <v>7.83</v>
      </c>
      <c r="H255" s="4">
        <v>7.36</v>
      </c>
      <c r="I255" s="38" t="s">
        <v>140</v>
      </c>
      <c r="J255" s="3">
        <v>0.34</v>
      </c>
      <c r="K255" s="4">
        <v>1.2</v>
      </c>
      <c r="L255" s="4">
        <v>0.09</v>
      </c>
      <c r="M255" s="4">
        <v>7.59</v>
      </c>
    </row>
    <row r="256" spans="1:13" s="21" customFormat="1" x14ac:dyDescent="0.25">
      <c r="A256" s="18">
        <v>22</v>
      </c>
      <c r="B256" s="1" t="s">
        <v>5</v>
      </c>
      <c r="C256" s="2">
        <v>30</v>
      </c>
      <c r="D256" s="32">
        <f t="shared" si="70"/>
        <v>30.09</v>
      </c>
      <c r="E256" s="4">
        <v>1.97</v>
      </c>
      <c r="F256" s="4">
        <v>4.0599999999999996</v>
      </c>
      <c r="G256" s="4">
        <v>7.83</v>
      </c>
      <c r="H256" s="4">
        <v>7.35</v>
      </c>
      <c r="I256" s="38" t="s">
        <v>140</v>
      </c>
      <c r="J256" s="3">
        <v>0.66</v>
      </c>
      <c r="K256" s="4">
        <v>1.2</v>
      </c>
      <c r="L256" s="4">
        <v>0.09</v>
      </c>
      <c r="M256" s="4">
        <v>7.59</v>
      </c>
    </row>
    <row r="257" spans="1:13" s="21" customFormat="1" x14ac:dyDescent="0.25">
      <c r="A257" s="18">
        <v>23</v>
      </c>
      <c r="B257" s="1" t="s">
        <v>5</v>
      </c>
      <c r="C257" s="2" t="s">
        <v>98</v>
      </c>
      <c r="D257" s="32">
        <f t="shared" si="70"/>
        <v>30.11</v>
      </c>
      <c r="E257" s="4">
        <v>1.97</v>
      </c>
      <c r="F257" s="4">
        <v>4.0599999999999996</v>
      </c>
      <c r="G257" s="4">
        <v>7.83</v>
      </c>
      <c r="H257" s="4">
        <v>7.37</v>
      </c>
      <c r="I257" s="38" t="s">
        <v>140</v>
      </c>
      <c r="J257" s="3">
        <v>0.33</v>
      </c>
      <c r="K257" s="4">
        <v>1.2</v>
      </c>
      <c r="L257" s="4">
        <v>0.09</v>
      </c>
      <c r="M257" s="4">
        <v>7.59</v>
      </c>
    </row>
    <row r="258" spans="1:13" s="21" customFormat="1" x14ac:dyDescent="0.25">
      <c r="A258" s="18">
        <v>24</v>
      </c>
      <c r="B258" s="1" t="s">
        <v>5</v>
      </c>
      <c r="C258" s="2" t="s">
        <v>99</v>
      </c>
      <c r="D258" s="32">
        <f t="shared" si="70"/>
        <v>30.11</v>
      </c>
      <c r="E258" s="4">
        <v>1.97</v>
      </c>
      <c r="F258" s="4">
        <v>4.0599999999999996</v>
      </c>
      <c r="G258" s="4">
        <v>7.83</v>
      </c>
      <c r="H258" s="4">
        <v>7.37</v>
      </c>
      <c r="I258" s="38" t="s">
        <v>140</v>
      </c>
      <c r="J258" s="3">
        <v>0.33</v>
      </c>
      <c r="K258" s="4">
        <v>1.2</v>
      </c>
      <c r="L258" s="4">
        <v>0.09</v>
      </c>
      <c r="M258" s="4">
        <v>7.59</v>
      </c>
    </row>
    <row r="259" spans="1:13" s="21" customFormat="1" x14ac:dyDescent="0.25">
      <c r="A259" s="18">
        <v>25</v>
      </c>
      <c r="B259" s="1" t="s">
        <v>5</v>
      </c>
      <c r="C259" s="2" t="s">
        <v>100</v>
      </c>
      <c r="D259" s="32">
        <f t="shared" si="70"/>
        <v>30.1</v>
      </c>
      <c r="E259" s="4">
        <v>1.97</v>
      </c>
      <c r="F259" s="4">
        <v>4.0599999999999996</v>
      </c>
      <c r="G259" s="4">
        <v>7.83</v>
      </c>
      <c r="H259" s="4">
        <v>7.36</v>
      </c>
      <c r="I259" s="38" t="s">
        <v>140</v>
      </c>
      <c r="J259" s="3">
        <v>0.34</v>
      </c>
      <c r="K259" s="4">
        <v>1.2</v>
      </c>
      <c r="L259" s="4">
        <v>0.09</v>
      </c>
      <c r="M259" s="4">
        <v>7.59</v>
      </c>
    </row>
    <row r="260" spans="1:13" s="21" customFormat="1" x14ac:dyDescent="0.25">
      <c r="A260" s="18">
        <v>26</v>
      </c>
      <c r="B260" s="1" t="s">
        <v>5</v>
      </c>
      <c r="C260" s="2">
        <v>42</v>
      </c>
      <c r="D260" s="32">
        <f t="shared" si="70"/>
        <v>30.09</v>
      </c>
      <c r="E260" s="4">
        <v>1.97</v>
      </c>
      <c r="F260" s="4">
        <v>4.0599999999999996</v>
      </c>
      <c r="G260" s="4">
        <v>7.83</v>
      </c>
      <c r="H260" s="4">
        <v>7.35</v>
      </c>
      <c r="I260" s="38" t="s">
        <v>140</v>
      </c>
      <c r="J260" s="3">
        <v>0.33</v>
      </c>
      <c r="K260" s="4">
        <v>1.2</v>
      </c>
      <c r="L260" s="4">
        <v>0.09</v>
      </c>
      <c r="M260" s="4">
        <v>7.59</v>
      </c>
    </row>
    <row r="261" spans="1:13" s="21" customFormat="1" x14ac:dyDescent="0.25">
      <c r="A261" s="18">
        <v>27</v>
      </c>
      <c r="B261" s="1" t="s">
        <v>5</v>
      </c>
      <c r="C261" s="2">
        <v>50</v>
      </c>
      <c r="D261" s="32">
        <f t="shared" si="70"/>
        <v>30.09</v>
      </c>
      <c r="E261" s="4">
        <v>1.97</v>
      </c>
      <c r="F261" s="4">
        <v>4.0599999999999996</v>
      </c>
      <c r="G261" s="4">
        <v>7.83</v>
      </c>
      <c r="H261" s="4">
        <v>7.35</v>
      </c>
      <c r="I261" s="38" t="s">
        <v>140</v>
      </c>
      <c r="J261" s="3">
        <v>0.33</v>
      </c>
      <c r="K261" s="4">
        <v>1.2</v>
      </c>
      <c r="L261" s="4">
        <v>0.09</v>
      </c>
      <c r="M261" s="4">
        <v>7.59</v>
      </c>
    </row>
    <row r="262" spans="1:13" s="21" customFormat="1" x14ac:dyDescent="0.25">
      <c r="A262" s="18">
        <v>28</v>
      </c>
      <c r="B262" s="1" t="s">
        <v>5</v>
      </c>
      <c r="C262" s="2">
        <v>52</v>
      </c>
      <c r="D262" s="32">
        <f t="shared" si="70"/>
        <v>30.01</v>
      </c>
      <c r="E262" s="4">
        <v>1.97</v>
      </c>
      <c r="F262" s="4">
        <v>4.0599999999999996</v>
      </c>
      <c r="G262" s="4">
        <v>7.83</v>
      </c>
      <c r="H262" s="4">
        <v>7.27</v>
      </c>
      <c r="I262" s="38" t="s">
        <v>140</v>
      </c>
      <c r="J262" s="3">
        <v>0.43</v>
      </c>
      <c r="K262" s="4">
        <v>1.2</v>
      </c>
      <c r="L262" s="4">
        <v>0.09</v>
      </c>
      <c r="M262" s="4">
        <v>7.59</v>
      </c>
    </row>
    <row r="263" spans="1:13" s="21" customFormat="1" x14ac:dyDescent="0.25">
      <c r="A263" s="18">
        <v>29</v>
      </c>
      <c r="B263" s="1" t="s">
        <v>7</v>
      </c>
      <c r="C263" s="2">
        <v>2</v>
      </c>
      <c r="D263" s="32">
        <f t="shared" si="70"/>
        <v>25.23</v>
      </c>
      <c r="E263" s="4">
        <v>1.97</v>
      </c>
      <c r="F263" s="4">
        <v>4.0599999999999996</v>
      </c>
      <c r="G263" s="4">
        <v>7.83</v>
      </c>
      <c r="H263" s="4">
        <v>2.4900000000000002</v>
      </c>
      <c r="I263" s="38" t="s">
        <v>140</v>
      </c>
      <c r="J263" s="3">
        <v>0.33</v>
      </c>
      <c r="K263" s="4">
        <v>1.2</v>
      </c>
      <c r="L263" s="4">
        <v>0.09</v>
      </c>
      <c r="M263" s="4">
        <v>7.59</v>
      </c>
    </row>
    <row r="264" spans="1:13" s="21" customFormat="1" x14ac:dyDescent="0.25">
      <c r="A264" s="18">
        <v>30</v>
      </c>
      <c r="B264" s="1" t="s">
        <v>94</v>
      </c>
      <c r="C264" s="2">
        <v>10</v>
      </c>
      <c r="D264" s="32">
        <f t="shared" si="70"/>
        <v>27.41</v>
      </c>
      <c r="E264" s="4">
        <v>1.97</v>
      </c>
      <c r="F264" s="4">
        <v>4.0599999999999996</v>
      </c>
      <c r="G264" s="4">
        <v>7.83</v>
      </c>
      <c r="H264" s="4">
        <v>4.67</v>
      </c>
      <c r="I264" s="38" t="s">
        <v>140</v>
      </c>
      <c r="J264" s="3">
        <v>0.27</v>
      </c>
      <c r="K264" s="4">
        <v>1.2</v>
      </c>
      <c r="L264" s="4">
        <v>0.09</v>
      </c>
      <c r="M264" s="4">
        <v>7.59</v>
      </c>
    </row>
    <row r="265" spans="1:13" s="21" customFormat="1" x14ac:dyDescent="0.25">
      <c r="A265" s="18">
        <v>31</v>
      </c>
      <c r="B265" s="1" t="s">
        <v>94</v>
      </c>
      <c r="C265" s="2">
        <v>12</v>
      </c>
      <c r="D265" s="32">
        <f t="shared" si="70"/>
        <v>27.21</v>
      </c>
      <c r="E265" s="4">
        <v>1.97</v>
      </c>
      <c r="F265" s="4">
        <v>4.0599999999999996</v>
      </c>
      <c r="G265" s="4">
        <v>7.83</v>
      </c>
      <c r="H265" s="4">
        <v>4.47</v>
      </c>
      <c r="I265" s="38" t="s">
        <v>140</v>
      </c>
      <c r="J265" s="3">
        <v>0.28999999999999998</v>
      </c>
      <c r="K265" s="4">
        <v>1.2</v>
      </c>
      <c r="L265" s="4">
        <v>0.09</v>
      </c>
      <c r="M265" s="4">
        <v>7.59</v>
      </c>
    </row>
    <row r="266" spans="1:13" s="21" customFormat="1" x14ac:dyDescent="0.25">
      <c r="A266" s="18">
        <v>32</v>
      </c>
      <c r="B266" s="1" t="s">
        <v>94</v>
      </c>
      <c r="C266" s="2">
        <v>5</v>
      </c>
      <c r="D266" s="32">
        <f t="shared" si="70"/>
        <v>27.12</v>
      </c>
      <c r="E266" s="4">
        <v>1.97</v>
      </c>
      <c r="F266" s="4">
        <v>4.0599999999999996</v>
      </c>
      <c r="G266" s="4">
        <v>7.83</v>
      </c>
      <c r="H266" s="4">
        <v>4.38</v>
      </c>
      <c r="I266" s="38" t="s">
        <v>140</v>
      </c>
      <c r="J266" s="3">
        <v>0.47</v>
      </c>
      <c r="K266" s="4">
        <v>1.2</v>
      </c>
      <c r="L266" s="4">
        <v>0.09</v>
      </c>
      <c r="M266" s="4">
        <v>7.59</v>
      </c>
    </row>
    <row r="267" spans="1:13" s="21" customFormat="1" x14ac:dyDescent="0.25">
      <c r="A267" s="18">
        <v>33</v>
      </c>
      <c r="B267" s="1" t="s">
        <v>94</v>
      </c>
      <c r="C267" s="2">
        <v>8</v>
      </c>
      <c r="D267" s="32">
        <f t="shared" ref="D267:D283" si="71">E267+F267+G267+H267+K267+L267+M267</f>
        <v>27.11</v>
      </c>
      <c r="E267" s="4">
        <v>1.97</v>
      </c>
      <c r="F267" s="4">
        <v>4.0599999999999996</v>
      </c>
      <c r="G267" s="4">
        <v>7.83</v>
      </c>
      <c r="H267" s="4">
        <v>4.37</v>
      </c>
      <c r="I267" s="38" t="s">
        <v>140</v>
      </c>
      <c r="J267" s="3">
        <v>0.3</v>
      </c>
      <c r="K267" s="4">
        <v>1.2</v>
      </c>
      <c r="L267" s="4">
        <v>0.09</v>
      </c>
      <c r="M267" s="4">
        <v>7.59</v>
      </c>
    </row>
    <row r="268" spans="1:13" s="21" customFormat="1" x14ac:dyDescent="0.25">
      <c r="A268" s="18">
        <v>34</v>
      </c>
      <c r="B268" s="1" t="s">
        <v>94</v>
      </c>
      <c r="C268" s="2" t="s">
        <v>102</v>
      </c>
      <c r="D268" s="41">
        <f t="shared" si="71"/>
        <v>30.09</v>
      </c>
      <c r="E268" s="4">
        <v>1.97</v>
      </c>
      <c r="F268" s="4">
        <v>4.0599999999999996</v>
      </c>
      <c r="G268" s="4">
        <v>7.83</v>
      </c>
      <c r="H268" s="4">
        <v>7.35</v>
      </c>
      <c r="I268" s="38" t="s">
        <v>140</v>
      </c>
      <c r="J268" s="3">
        <v>0.33</v>
      </c>
      <c r="K268" s="4">
        <v>1.2</v>
      </c>
      <c r="L268" s="4">
        <v>0.09</v>
      </c>
      <c r="M268" s="4">
        <v>7.59</v>
      </c>
    </row>
    <row r="269" spans="1:13" s="21" customFormat="1" x14ac:dyDescent="0.25">
      <c r="A269" s="18">
        <v>35</v>
      </c>
      <c r="B269" s="1" t="s">
        <v>95</v>
      </c>
      <c r="C269" s="2">
        <v>5</v>
      </c>
      <c r="D269" s="32">
        <f t="shared" si="71"/>
        <v>27.09</v>
      </c>
      <c r="E269" s="4">
        <v>1.97</v>
      </c>
      <c r="F269" s="4">
        <v>4.0599999999999996</v>
      </c>
      <c r="G269" s="4">
        <v>7.83</v>
      </c>
      <c r="H269" s="4">
        <v>4.3499999999999996</v>
      </c>
      <c r="I269" s="38" t="s">
        <v>140</v>
      </c>
      <c r="J269" s="3">
        <v>0.28000000000000003</v>
      </c>
      <c r="K269" s="4">
        <v>1.2</v>
      </c>
      <c r="L269" s="4">
        <v>0.09</v>
      </c>
      <c r="M269" s="4">
        <v>7.59</v>
      </c>
    </row>
    <row r="270" spans="1:13" s="21" customFormat="1" x14ac:dyDescent="0.25">
      <c r="A270" s="18">
        <v>36</v>
      </c>
      <c r="B270" s="1" t="s">
        <v>72</v>
      </c>
      <c r="C270" s="2">
        <v>5</v>
      </c>
      <c r="D270" s="32">
        <f t="shared" si="71"/>
        <v>27.09</v>
      </c>
      <c r="E270" s="4">
        <v>1.97</v>
      </c>
      <c r="F270" s="4">
        <v>4.0599999999999996</v>
      </c>
      <c r="G270" s="4">
        <v>7.83</v>
      </c>
      <c r="H270" s="4">
        <v>4.3499999999999996</v>
      </c>
      <c r="I270" s="38" t="s">
        <v>140</v>
      </c>
      <c r="J270" s="3">
        <v>0.63</v>
      </c>
      <c r="K270" s="4">
        <v>1.2</v>
      </c>
      <c r="L270" s="4">
        <v>0.09</v>
      </c>
      <c r="M270" s="4">
        <v>7.59</v>
      </c>
    </row>
    <row r="271" spans="1:13" s="21" customFormat="1" x14ac:dyDescent="0.25">
      <c r="A271" s="18">
        <v>37</v>
      </c>
      <c r="B271" s="1" t="s">
        <v>72</v>
      </c>
      <c r="C271" s="2">
        <v>10</v>
      </c>
      <c r="D271" s="32">
        <f t="shared" si="71"/>
        <v>26.04</v>
      </c>
      <c r="E271" s="41">
        <v>1.89</v>
      </c>
      <c r="F271" s="47">
        <v>3.9</v>
      </c>
      <c r="G271" s="48">
        <v>7.53</v>
      </c>
      <c r="H271" s="19">
        <v>4.18</v>
      </c>
      <c r="I271" s="38" t="s">
        <v>140</v>
      </c>
      <c r="J271" s="3">
        <v>0.27</v>
      </c>
      <c r="K271" s="32">
        <v>1.1499999999999999</v>
      </c>
      <c r="L271" s="32">
        <v>0.09</v>
      </c>
      <c r="M271" s="32">
        <v>7.3</v>
      </c>
    </row>
    <row r="272" spans="1:13" s="21" customFormat="1" x14ac:dyDescent="0.25">
      <c r="A272" s="18">
        <v>38</v>
      </c>
      <c r="B272" s="1" t="s">
        <v>103</v>
      </c>
      <c r="C272" s="2">
        <v>1</v>
      </c>
      <c r="D272" s="32">
        <f t="shared" si="71"/>
        <v>27.09</v>
      </c>
      <c r="E272" s="4">
        <v>1.97</v>
      </c>
      <c r="F272" s="4">
        <v>4.0599999999999996</v>
      </c>
      <c r="G272" s="4">
        <v>7.83</v>
      </c>
      <c r="H272" s="4">
        <v>4.3499999999999996</v>
      </c>
      <c r="I272" s="38" t="s">
        <v>140</v>
      </c>
      <c r="J272" s="3">
        <v>0.4</v>
      </c>
      <c r="K272" s="4">
        <v>1.2</v>
      </c>
      <c r="L272" s="4">
        <v>0.09</v>
      </c>
      <c r="M272" s="4">
        <v>7.59</v>
      </c>
    </row>
    <row r="273" spans="1:13" s="21" customFormat="1" x14ac:dyDescent="0.25">
      <c r="A273" s="18">
        <v>39</v>
      </c>
      <c r="B273" s="1" t="s">
        <v>103</v>
      </c>
      <c r="C273" s="2">
        <v>12</v>
      </c>
      <c r="D273" s="32">
        <f t="shared" si="71"/>
        <v>27.11</v>
      </c>
      <c r="E273" s="4">
        <v>1.97</v>
      </c>
      <c r="F273" s="4">
        <v>4.0599999999999996</v>
      </c>
      <c r="G273" s="4">
        <v>7.83</v>
      </c>
      <c r="H273" s="4">
        <v>4.37</v>
      </c>
      <c r="I273" s="38" t="s">
        <v>140</v>
      </c>
      <c r="J273" s="3">
        <v>0.56000000000000005</v>
      </c>
      <c r="K273" s="4">
        <v>1.2</v>
      </c>
      <c r="L273" s="4">
        <v>0.09</v>
      </c>
      <c r="M273" s="4">
        <v>7.59</v>
      </c>
    </row>
    <row r="274" spans="1:13" s="21" customFormat="1" x14ac:dyDescent="0.25">
      <c r="A274" s="18">
        <v>40</v>
      </c>
      <c r="B274" s="1" t="s">
        <v>103</v>
      </c>
      <c r="C274" s="2" t="s">
        <v>104</v>
      </c>
      <c r="D274" s="32">
        <f t="shared" si="71"/>
        <v>30.1</v>
      </c>
      <c r="E274" s="4">
        <v>1.97</v>
      </c>
      <c r="F274" s="4">
        <v>4.0599999999999996</v>
      </c>
      <c r="G274" s="4">
        <v>7.83</v>
      </c>
      <c r="H274" s="4">
        <v>7.36</v>
      </c>
      <c r="I274" s="38" t="s">
        <v>140</v>
      </c>
      <c r="J274" s="3">
        <v>0.3</v>
      </c>
      <c r="K274" s="4">
        <v>1.2</v>
      </c>
      <c r="L274" s="4">
        <v>0.09</v>
      </c>
      <c r="M274" s="4">
        <v>7.59</v>
      </c>
    </row>
    <row r="275" spans="1:13" s="21" customFormat="1" x14ac:dyDescent="0.25">
      <c r="A275" s="18">
        <v>41</v>
      </c>
      <c r="B275" s="1" t="s">
        <v>103</v>
      </c>
      <c r="C275" s="2">
        <v>14</v>
      </c>
      <c r="D275" s="32">
        <f t="shared" si="71"/>
        <v>27.09</v>
      </c>
      <c r="E275" s="4">
        <v>1.97</v>
      </c>
      <c r="F275" s="4">
        <v>4.0599999999999996</v>
      </c>
      <c r="G275" s="4">
        <v>7.83</v>
      </c>
      <c r="H275" s="4">
        <v>4.3499999999999996</v>
      </c>
      <c r="I275" s="38" t="s">
        <v>140</v>
      </c>
      <c r="J275" s="3">
        <v>0.37</v>
      </c>
      <c r="K275" s="4">
        <v>1.2</v>
      </c>
      <c r="L275" s="4">
        <v>0.09</v>
      </c>
      <c r="M275" s="4">
        <v>7.59</v>
      </c>
    </row>
    <row r="276" spans="1:13" s="21" customFormat="1" x14ac:dyDescent="0.25">
      <c r="A276" s="18">
        <v>42</v>
      </c>
      <c r="B276" s="1" t="s">
        <v>103</v>
      </c>
      <c r="C276" s="2" t="s">
        <v>105</v>
      </c>
      <c r="D276" s="32">
        <f t="shared" si="71"/>
        <v>30.1</v>
      </c>
      <c r="E276" s="4">
        <v>1.97</v>
      </c>
      <c r="F276" s="4">
        <v>4.0599999999999996</v>
      </c>
      <c r="G276" s="4">
        <v>7.83</v>
      </c>
      <c r="H276" s="4">
        <v>7.36</v>
      </c>
      <c r="I276" s="38" t="s">
        <v>140</v>
      </c>
      <c r="J276" s="3">
        <v>0.31</v>
      </c>
      <c r="K276" s="4">
        <v>1.2</v>
      </c>
      <c r="L276" s="4">
        <v>0.09</v>
      </c>
      <c r="M276" s="4">
        <v>7.59</v>
      </c>
    </row>
    <row r="277" spans="1:13" s="21" customFormat="1" x14ac:dyDescent="0.25">
      <c r="A277" s="18">
        <v>43</v>
      </c>
      <c r="B277" s="1" t="s">
        <v>103</v>
      </c>
      <c r="C277" s="2">
        <v>16</v>
      </c>
      <c r="D277" s="32">
        <f t="shared" si="71"/>
        <v>27.1</v>
      </c>
      <c r="E277" s="4">
        <v>1.97</v>
      </c>
      <c r="F277" s="4">
        <v>4.0599999999999996</v>
      </c>
      <c r="G277" s="4">
        <v>7.83</v>
      </c>
      <c r="H277" s="4">
        <v>4.3600000000000003</v>
      </c>
      <c r="I277" s="38" t="s">
        <v>140</v>
      </c>
      <c r="J277" s="3">
        <v>0.4</v>
      </c>
      <c r="K277" s="4">
        <v>1.2</v>
      </c>
      <c r="L277" s="4">
        <v>0.09</v>
      </c>
      <c r="M277" s="4">
        <v>7.59</v>
      </c>
    </row>
    <row r="278" spans="1:13" s="21" customFormat="1" x14ac:dyDescent="0.25">
      <c r="A278" s="18">
        <v>44</v>
      </c>
      <c r="B278" s="1" t="s">
        <v>103</v>
      </c>
      <c r="C278" s="2">
        <v>18</v>
      </c>
      <c r="D278" s="32">
        <f t="shared" si="71"/>
        <v>27.1</v>
      </c>
      <c r="E278" s="4">
        <v>1.97</v>
      </c>
      <c r="F278" s="4">
        <v>4.0599999999999996</v>
      </c>
      <c r="G278" s="4">
        <v>7.83</v>
      </c>
      <c r="H278" s="4">
        <v>4.3600000000000003</v>
      </c>
      <c r="I278" s="38" t="s">
        <v>140</v>
      </c>
      <c r="J278" s="3">
        <v>0.41</v>
      </c>
      <c r="K278" s="4">
        <v>1.2</v>
      </c>
      <c r="L278" s="4">
        <v>0.09</v>
      </c>
      <c r="M278" s="4">
        <v>7.59</v>
      </c>
    </row>
    <row r="279" spans="1:13" s="21" customFormat="1" x14ac:dyDescent="0.25">
      <c r="A279" s="18">
        <v>45</v>
      </c>
      <c r="B279" s="1" t="s">
        <v>103</v>
      </c>
      <c r="C279" s="2">
        <v>3</v>
      </c>
      <c r="D279" s="32">
        <f t="shared" si="71"/>
        <v>27.09</v>
      </c>
      <c r="E279" s="4">
        <v>1.97</v>
      </c>
      <c r="F279" s="4">
        <v>4.0599999999999996</v>
      </c>
      <c r="G279" s="4">
        <v>7.83</v>
      </c>
      <c r="H279" s="4">
        <v>4.3499999999999996</v>
      </c>
      <c r="I279" s="38" t="s">
        <v>140</v>
      </c>
      <c r="J279" s="3">
        <v>0.35</v>
      </c>
      <c r="K279" s="4">
        <v>1.2</v>
      </c>
      <c r="L279" s="4">
        <v>0.09</v>
      </c>
      <c r="M279" s="4">
        <v>7.59</v>
      </c>
    </row>
    <row r="280" spans="1:13" s="21" customFormat="1" x14ac:dyDescent="0.25">
      <c r="A280" s="18">
        <v>46</v>
      </c>
      <c r="B280" s="1" t="s">
        <v>103</v>
      </c>
      <c r="C280" s="2" t="s">
        <v>106</v>
      </c>
      <c r="D280" s="32">
        <f t="shared" si="71"/>
        <v>27.09</v>
      </c>
      <c r="E280" s="4">
        <v>1.97</v>
      </c>
      <c r="F280" s="4">
        <v>4.0599999999999996</v>
      </c>
      <c r="G280" s="4">
        <v>7.83</v>
      </c>
      <c r="H280" s="4">
        <v>4.3499999999999996</v>
      </c>
      <c r="I280" s="38" t="s">
        <v>140</v>
      </c>
      <c r="J280" s="3">
        <v>0.3</v>
      </c>
      <c r="K280" s="4">
        <v>1.2</v>
      </c>
      <c r="L280" s="4">
        <v>0.09</v>
      </c>
      <c r="M280" s="4">
        <v>7.59</v>
      </c>
    </row>
    <row r="281" spans="1:13" s="21" customFormat="1" x14ac:dyDescent="0.25">
      <c r="A281" s="28">
        <v>47</v>
      </c>
      <c r="B281" s="30" t="s">
        <v>103</v>
      </c>
      <c r="C281" s="31">
        <v>5</v>
      </c>
      <c r="D281" s="32">
        <f t="shared" si="71"/>
        <v>27.1</v>
      </c>
      <c r="E281" s="4">
        <v>1.97</v>
      </c>
      <c r="F281" s="4">
        <v>4.0599999999999996</v>
      </c>
      <c r="G281" s="4">
        <v>7.83</v>
      </c>
      <c r="H281" s="4">
        <v>4.3600000000000003</v>
      </c>
      <c r="I281" s="38" t="s">
        <v>140</v>
      </c>
      <c r="J281" s="35">
        <v>0.34</v>
      </c>
      <c r="K281" s="4">
        <v>1.2</v>
      </c>
      <c r="L281" s="4">
        <v>0.09</v>
      </c>
      <c r="M281" s="4">
        <v>7.59</v>
      </c>
    </row>
    <row r="282" spans="1:13" s="21" customFormat="1" x14ac:dyDescent="0.25">
      <c r="A282" s="18">
        <v>48</v>
      </c>
      <c r="B282" s="1" t="s">
        <v>103</v>
      </c>
      <c r="C282" s="2">
        <v>7</v>
      </c>
      <c r="D282" s="4">
        <f t="shared" si="71"/>
        <v>27.09</v>
      </c>
      <c r="E282" s="4">
        <v>1.97</v>
      </c>
      <c r="F282" s="4">
        <v>4.0599999999999996</v>
      </c>
      <c r="G282" s="4">
        <v>7.83</v>
      </c>
      <c r="H282" s="4">
        <v>4.3499999999999996</v>
      </c>
      <c r="I282" s="38" t="s">
        <v>140</v>
      </c>
      <c r="J282" s="3">
        <v>0.3</v>
      </c>
      <c r="K282" s="4">
        <v>1.2</v>
      </c>
      <c r="L282" s="4">
        <v>0.09</v>
      </c>
      <c r="M282" s="4">
        <v>7.59</v>
      </c>
    </row>
    <row r="283" spans="1:13" s="21" customFormat="1" x14ac:dyDescent="0.25">
      <c r="A283" s="18">
        <v>49</v>
      </c>
      <c r="B283" s="1" t="s">
        <v>103</v>
      </c>
      <c r="C283" s="2">
        <v>9</v>
      </c>
      <c r="D283" s="4">
        <f t="shared" si="71"/>
        <v>27.1</v>
      </c>
      <c r="E283" s="4">
        <v>1.97</v>
      </c>
      <c r="F283" s="4">
        <v>4.0599999999999996</v>
      </c>
      <c r="G283" s="4">
        <v>7.83</v>
      </c>
      <c r="H283" s="4">
        <v>4.3600000000000003</v>
      </c>
      <c r="I283" s="38" t="s">
        <v>140</v>
      </c>
      <c r="J283" s="3">
        <v>0.3</v>
      </c>
      <c r="K283" s="4">
        <v>1.2</v>
      </c>
      <c r="L283" s="4">
        <v>0.09</v>
      </c>
      <c r="M283" s="4">
        <v>7.59</v>
      </c>
    </row>
    <row r="284" spans="1:13" x14ac:dyDescent="0.25">
      <c r="A284" s="68" t="s">
        <v>168</v>
      </c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</row>
    <row r="285" spans="1:13" s="21" customFormat="1" x14ac:dyDescent="0.25">
      <c r="A285" s="18">
        <v>1</v>
      </c>
      <c r="B285" s="1" t="s">
        <v>5</v>
      </c>
      <c r="C285" s="2">
        <v>4</v>
      </c>
      <c r="D285" s="4">
        <f>E285+F285+G285+H285+K285+L285+M285</f>
        <v>28.9</v>
      </c>
      <c r="E285" s="4">
        <v>4.2300000000000004</v>
      </c>
      <c r="F285" s="4">
        <v>2.5499999999999998</v>
      </c>
      <c r="G285" s="4">
        <v>8.01</v>
      </c>
      <c r="H285" s="4">
        <v>5.49</v>
      </c>
      <c r="I285" s="38" t="s">
        <v>140</v>
      </c>
      <c r="J285" s="3">
        <v>0.3</v>
      </c>
      <c r="K285" s="4">
        <v>2.52</v>
      </c>
      <c r="L285" s="4">
        <v>0.09</v>
      </c>
      <c r="M285" s="4">
        <v>6.01</v>
      </c>
    </row>
    <row r="286" spans="1:13" s="21" customFormat="1" x14ac:dyDescent="0.25">
      <c r="A286" s="18">
        <v>2</v>
      </c>
      <c r="B286" s="1" t="s">
        <v>5</v>
      </c>
      <c r="C286" s="2">
        <v>5</v>
      </c>
      <c r="D286" s="4">
        <f>E286+F286+G286+H286+K286+L286+M286</f>
        <v>28.82</v>
      </c>
      <c r="E286" s="4">
        <v>4.2300000000000004</v>
      </c>
      <c r="F286" s="4">
        <v>2.5499999999999998</v>
      </c>
      <c r="G286" s="4">
        <v>8.01</v>
      </c>
      <c r="H286" s="4">
        <v>5.41</v>
      </c>
      <c r="I286" s="38" t="s">
        <v>140</v>
      </c>
      <c r="J286" s="3">
        <v>0.22</v>
      </c>
      <c r="K286" s="4">
        <v>2.52</v>
      </c>
      <c r="L286" s="4">
        <v>0.09</v>
      </c>
      <c r="M286" s="4">
        <v>6.01</v>
      </c>
    </row>
    <row r="287" spans="1:13" s="21" customFormat="1" x14ac:dyDescent="0.25">
      <c r="A287" s="18">
        <v>3</v>
      </c>
      <c r="B287" s="1" t="s">
        <v>5</v>
      </c>
      <c r="C287" s="2">
        <v>6</v>
      </c>
      <c r="D287" s="41">
        <f>E287+F287+G287+H287+K287+L287+M287</f>
        <v>28.91</v>
      </c>
      <c r="E287" s="41">
        <v>4.2300000000000004</v>
      </c>
      <c r="F287" s="41">
        <v>2.5499999999999998</v>
      </c>
      <c r="G287" s="41">
        <v>8.01</v>
      </c>
      <c r="H287" s="41">
        <v>5.5</v>
      </c>
      <c r="I287" s="38" t="s">
        <v>140</v>
      </c>
      <c r="J287" s="3">
        <v>0.33</v>
      </c>
      <c r="K287" s="41">
        <v>2.52</v>
      </c>
      <c r="L287" s="41">
        <v>0.09</v>
      </c>
      <c r="M287" s="41">
        <v>6.01</v>
      </c>
    </row>
    <row r="288" spans="1:13" s="21" customFormat="1" x14ac:dyDescent="0.25">
      <c r="A288" s="18">
        <v>4</v>
      </c>
      <c r="B288" s="1" t="s">
        <v>5</v>
      </c>
      <c r="C288" s="2">
        <v>7</v>
      </c>
      <c r="D288" s="4">
        <f t="shared" ref="D288:D295" si="72">E288+F288+G288+H288+K288+L288+M288</f>
        <v>28.93</v>
      </c>
      <c r="E288" s="4">
        <v>4.2300000000000004</v>
      </c>
      <c r="F288" s="4">
        <v>2.5499999999999998</v>
      </c>
      <c r="G288" s="4">
        <v>8.01</v>
      </c>
      <c r="H288" s="4">
        <v>5.52</v>
      </c>
      <c r="I288" s="38" t="s">
        <v>140</v>
      </c>
      <c r="J288" s="3">
        <v>0.33</v>
      </c>
      <c r="K288" s="4">
        <v>2.52</v>
      </c>
      <c r="L288" s="4">
        <v>0.09</v>
      </c>
      <c r="M288" s="4">
        <v>6.01</v>
      </c>
    </row>
    <row r="289" spans="1:13" s="21" customFormat="1" x14ac:dyDescent="0.25">
      <c r="A289" s="18">
        <v>5</v>
      </c>
      <c r="B289" s="1" t="s">
        <v>8</v>
      </c>
      <c r="C289" s="2" t="s">
        <v>76</v>
      </c>
      <c r="D289" s="4">
        <f t="shared" si="72"/>
        <v>29.14</v>
      </c>
      <c r="E289" s="4">
        <v>4.2300000000000004</v>
      </c>
      <c r="F289" s="4">
        <v>2.5499999999999998</v>
      </c>
      <c r="G289" s="4">
        <v>8.01</v>
      </c>
      <c r="H289" s="4">
        <v>5.73</v>
      </c>
      <c r="I289" s="38" t="s">
        <v>140</v>
      </c>
      <c r="J289" s="3">
        <v>0.51</v>
      </c>
      <c r="K289" s="4">
        <v>2.52</v>
      </c>
      <c r="L289" s="4">
        <v>0.09</v>
      </c>
      <c r="M289" s="4">
        <v>6.01</v>
      </c>
    </row>
    <row r="290" spans="1:13" s="21" customFormat="1" x14ac:dyDescent="0.25">
      <c r="A290" s="18">
        <v>6</v>
      </c>
      <c r="B290" s="1" t="s">
        <v>25</v>
      </c>
      <c r="C290" s="2">
        <v>8</v>
      </c>
      <c r="D290" s="4">
        <f t="shared" si="72"/>
        <v>29.03</v>
      </c>
      <c r="E290" s="4">
        <v>4.2300000000000004</v>
      </c>
      <c r="F290" s="4">
        <v>2.5499999999999998</v>
      </c>
      <c r="G290" s="4">
        <v>8.01</v>
      </c>
      <c r="H290" s="4">
        <v>5.62</v>
      </c>
      <c r="I290" s="38" t="s">
        <v>140</v>
      </c>
      <c r="J290" s="3">
        <v>0.4</v>
      </c>
      <c r="K290" s="4">
        <v>2.52</v>
      </c>
      <c r="L290" s="4">
        <v>0.09</v>
      </c>
      <c r="M290" s="4">
        <v>6.01</v>
      </c>
    </row>
    <row r="291" spans="1:13" s="21" customFormat="1" x14ac:dyDescent="0.25">
      <c r="A291" s="18">
        <v>7</v>
      </c>
      <c r="B291" s="1" t="s">
        <v>25</v>
      </c>
      <c r="C291" s="2">
        <v>10</v>
      </c>
      <c r="D291" s="4">
        <f t="shared" si="72"/>
        <v>29.04</v>
      </c>
      <c r="E291" s="4">
        <v>4.2300000000000004</v>
      </c>
      <c r="F291" s="4">
        <v>2.5499999999999998</v>
      </c>
      <c r="G291" s="4">
        <v>8.01</v>
      </c>
      <c r="H291" s="4">
        <v>5.63</v>
      </c>
      <c r="I291" s="38" t="s">
        <v>140</v>
      </c>
      <c r="J291" s="3">
        <v>0.41</v>
      </c>
      <c r="K291" s="4">
        <v>2.52</v>
      </c>
      <c r="L291" s="4">
        <v>0.09</v>
      </c>
      <c r="M291" s="4">
        <v>6.01</v>
      </c>
    </row>
    <row r="292" spans="1:13" s="21" customFormat="1" x14ac:dyDescent="0.25">
      <c r="A292" s="18">
        <v>8</v>
      </c>
      <c r="B292" s="1" t="s">
        <v>25</v>
      </c>
      <c r="C292" s="2">
        <v>13</v>
      </c>
      <c r="D292" s="4">
        <f t="shared" si="72"/>
        <v>29.01</v>
      </c>
      <c r="E292" s="4">
        <v>4.2300000000000004</v>
      </c>
      <c r="F292" s="4">
        <v>2.5499999999999998</v>
      </c>
      <c r="G292" s="4">
        <v>8.01</v>
      </c>
      <c r="H292" s="4">
        <v>5.6</v>
      </c>
      <c r="I292" s="38" t="s">
        <v>140</v>
      </c>
      <c r="J292" s="3">
        <v>0.38</v>
      </c>
      <c r="K292" s="4">
        <v>2.52</v>
      </c>
      <c r="L292" s="4">
        <v>0.09</v>
      </c>
      <c r="M292" s="4">
        <v>6.01</v>
      </c>
    </row>
    <row r="293" spans="1:13" s="21" customFormat="1" x14ac:dyDescent="0.25">
      <c r="A293" s="18">
        <v>9</v>
      </c>
      <c r="B293" s="1" t="s">
        <v>25</v>
      </c>
      <c r="C293" s="2">
        <v>15</v>
      </c>
      <c r="D293" s="4">
        <f t="shared" si="72"/>
        <v>29.04</v>
      </c>
      <c r="E293" s="4">
        <v>4.2300000000000004</v>
      </c>
      <c r="F293" s="4">
        <v>2.5499999999999998</v>
      </c>
      <c r="G293" s="4">
        <v>8.01</v>
      </c>
      <c r="H293" s="4">
        <v>5.63</v>
      </c>
      <c r="I293" s="38" t="s">
        <v>140</v>
      </c>
      <c r="J293" s="3">
        <v>0.41</v>
      </c>
      <c r="K293" s="4">
        <v>2.52</v>
      </c>
      <c r="L293" s="4">
        <v>0.09</v>
      </c>
      <c r="M293" s="4">
        <v>6.01</v>
      </c>
    </row>
    <row r="294" spans="1:13" s="21" customFormat="1" x14ac:dyDescent="0.25">
      <c r="A294" s="18">
        <v>10</v>
      </c>
      <c r="B294" s="1" t="s">
        <v>25</v>
      </c>
      <c r="C294" s="2">
        <v>20</v>
      </c>
      <c r="D294" s="4">
        <f t="shared" si="72"/>
        <v>28.99</v>
      </c>
      <c r="E294" s="4">
        <v>4.2300000000000004</v>
      </c>
      <c r="F294" s="4">
        <v>2.5499999999999998</v>
      </c>
      <c r="G294" s="4">
        <v>8.01</v>
      </c>
      <c r="H294" s="4">
        <v>5.58</v>
      </c>
      <c r="I294" s="38" t="s">
        <v>140</v>
      </c>
      <c r="J294" s="3">
        <v>0.37</v>
      </c>
      <c r="K294" s="4">
        <v>2.52</v>
      </c>
      <c r="L294" s="4">
        <v>0.09</v>
      </c>
      <c r="M294" s="4">
        <v>6.01</v>
      </c>
    </row>
    <row r="295" spans="1:13" s="21" customFormat="1" x14ac:dyDescent="0.25">
      <c r="A295" s="18">
        <v>11</v>
      </c>
      <c r="B295" s="1" t="s">
        <v>25</v>
      </c>
      <c r="C295" s="2">
        <v>23</v>
      </c>
      <c r="D295" s="4">
        <f t="shared" si="72"/>
        <v>29.2</v>
      </c>
      <c r="E295" s="41">
        <f t="shared" ref="E295" si="73">4.07*1.04</f>
        <v>4.2300000000000004</v>
      </c>
      <c r="F295" s="41">
        <f t="shared" ref="F295" si="74">2.45*1.04</f>
        <v>2.5499999999999998</v>
      </c>
      <c r="G295" s="41">
        <f t="shared" ref="G295" si="75">7.7*1.04</f>
        <v>8.01</v>
      </c>
      <c r="H295" s="14">
        <f>5.57*1.04</f>
        <v>5.79</v>
      </c>
      <c r="I295" s="38" t="s">
        <v>140</v>
      </c>
      <c r="J295" s="3">
        <f>0.57</f>
        <v>0.56999999999999995</v>
      </c>
      <c r="K295" s="41">
        <f t="shared" ref="K295" si="76">2.42*1.04</f>
        <v>2.52</v>
      </c>
      <c r="L295" s="41">
        <f t="shared" ref="L295" si="77">0.09*1.04</f>
        <v>0.09</v>
      </c>
      <c r="M295" s="15">
        <f t="shared" ref="M295" si="78">5.78*1.04</f>
        <v>6.01</v>
      </c>
    </row>
    <row r="296" spans="1:13" s="21" customFormat="1" x14ac:dyDescent="0.25">
      <c r="A296" s="18">
        <v>12</v>
      </c>
      <c r="B296" s="1" t="s">
        <v>25</v>
      </c>
      <c r="C296" s="2">
        <v>25</v>
      </c>
      <c r="D296" s="4">
        <f t="shared" ref="D296:D301" si="79">E296+F296+G296+H296+K296+L296+M296</f>
        <v>29.02</v>
      </c>
      <c r="E296" s="4">
        <v>4.2300000000000004</v>
      </c>
      <c r="F296" s="4">
        <v>2.5499999999999998</v>
      </c>
      <c r="G296" s="4">
        <v>8.01</v>
      </c>
      <c r="H296" s="4">
        <v>5.61</v>
      </c>
      <c r="I296" s="38" t="s">
        <v>140</v>
      </c>
      <c r="J296" s="3">
        <v>0.39</v>
      </c>
      <c r="K296" s="4">
        <v>2.52</v>
      </c>
      <c r="L296" s="4">
        <v>0.09</v>
      </c>
      <c r="M296" s="4">
        <v>6.01</v>
      </c>
    </row>
    <row r="297" spans="1:13" s="21" customFormat="1" x14ac:dyDescent="0.25">
      <c r="A297" s="18">
        <v>13</v>
      </c>
      <c r="B297" s="1" t="s">
        <v>25</v>
      </c>
      <c r="C297" s="2">
        <v>28</v>
      </c>
      <c r="D297" s="4">
        <f t="shared" si="79"/>
        <v>29.17</v>
      </c>
      <c r="E297" s="4">
        <v>4.2300000000000004</v>
      </c>
      <c r="F297" s="4">
        <v>2.5499999999999998</v>
      </c>
      <c r="G297" s="4">
        <v>8.01</v>
      </c>
      <c r="H297" s="4">
        <v>5.76</v>
      </c>
      <c r="I297" s="38" t="s">
        <v>140</v>
      </c>
      <c r="J297" s="3">
        <v>0.54</v>
      </c>
      <c r="K297" s="4">
        <v>2.52</v>
      </c>
      <c r="L297" s="4">
        <v>0.09</v>
      </c>
      <c r="M297" s="4">
        <v>6.01</v>
      </c>
    </row>
    <row r="298" spans="1:13" s="21" customFormat="1" x14ac:dyDescent="0.25">
      <c r="A298" s="18">
        <v>14</v>
      </c>
      <c r="B298" s="1" t="s">
        <v>25</v>
      </c>
      <c r="C298" s="2">
        <v>32</v>
      </c>
      <c r="D298" s="4">
        <f t="shared" si="79"/>
        <v>28.97</v>
      </c>
      <c r="E298" s="4">
        <v>4.2300000000000004</v>
      </c>
      <c r="F298" s="4">
        <v>2.5499999999999998</v>
      </c>
      <c r="G298" s="4">
        <v>8.01</v>
      </c>
      <c r="H298" s="4">
        <v>5.56</v>
      </c>
      <c r="I298" s="38" t="s">
        <v>140</v>
      </c>
      <c r="J298" s="3">
        <v>0.36</v>
      </c>
      <c r="K298" s="4">
        <v>2.52</v>
      </c>
      <c r="L298" s="4">
        <v>0.09</v>
      </c>
      <c r="M298" s="4">
        <v>6.01</v>
      </c>
    </row>
    <row r="299" spans="1:13" s="21" customFormat="1" x14ac:dyDescent="0.25">
      <c r="A299" s="18">
        <v>15</v>
      </c>
      <c r="B299" s="1" t="s">
        <v>58</v>
      </c>
      <c r="C299" s="2">
        <v>3</v>
      </c>
      <c r="D299" s="4">
        <f t="shared" si="79"/>
        <v>29.28</v>
      </c>
      <c r="E299" s="41">
        <f t="shared" ref="E299" si="80">4.07*1.04</f>
        <v>4.2300000000000004</v>
      </c>
      <c r="F299" s="41">
        <f t="shared" ref="F299" si="81">2.45*1.04</f>
        <v>2.5499999999999998</v>
      </c>
      <c r="G299" s="41">
        <f t="shared" ref="G299" si="82">7.7*1.04</f>
        <v>8.01</v>
      </c>
      <c r="H299" s="14">
        <f>5.64*1.04</f>
        <v>5.87</v>
      </c>
      <c r="I299" s="38" t="s">
        <v>140</v>
      </c>
      <c r="J299" s="3">
        <v>0.36</v>
      </c>
      <c r="K299" s="41">
        <f t="shared" ref="K299" si="83">2.42*1.04</f>
        <v>2.52</v>
      </c>
      <c r="L299" s="41">
        <f t="shared" ref="L299" si="84">0.09*1.04</f>
        <v>0.09</v>
      </c>
      <c r="M299" s="15">
        <f t="shared" ref="M299" si="85">5.78*1.04</f>
        <v>6.01</v>
      </c>
    </row>
    <row r="300" spans="1:13" s="21" customFormat="1" x14ac:dyDescent="0.25">
      <c r="A300" s="18">
        <v>16</v>
      </c>
      <c r="B300" s="1" t="s">
        <v>58</v>
      </c>
      <c r="C300" s="2">
        <v>7</v>
      </c>
      <c r="D300" s="4">
        <f t="shared" si="79"/>
        <v>29.12</v>
      </c>
      <c r="E300" s="4">
        <v>4.2300000000000004</v>
      </c>
      <c r="F300" s="4">
        <v>2.5499999999999998</v>
      </c>
      <c r="G300" s="4">
        <v>8.01</v>
      </c>
      <c r="H300" s="4">
        <v>5.71</v>
      </c>
      <c r="I300" s="38" t="s">
        <v>140</v>
      </c>
      <c r="J300" s="3">
        <v>0.49</v>
      </c>
      <c r="K300" s="4">
        <v>2.52</v>
      </c>
      <c r="L300" s="4">
        <v>0.09</v>
      </c>
      <c r="M300" s="4">
        <v>6.01</v>
      </c>
    </row>
    <row r="301" spans="1:13" s="21" customFormat="1" x14ac:dyDescent="0.25">
      <c r="A301" s="18">
        <v>17</v>
      </c>
      <c r="B301" s="1" t="s">
        <v>58</v>
      </c>
      <c r="C301" s="2">
        <v>9</v>
      </c>
      <c r="D301" s="4">
        <f t="shared" si="79"/>
        <v>28.77</v>
      </c>
      <c r="E301" s="4">
        <v>4.2300000000000004</v>
      </c>
      <c r="F301" s="4">
        <v>2.5499999999999998</v>
      </c>
      <c r="G301" s="4">
        <v>8.01</v>
      </c>
      <c r="H301" s="4">
        <v>5.36</v>
      </c>
      <c r="I301" s="38" t="s">
        <v>140</v>
      </c>
      <c r="J301" s="3">
        <v>0.17</v>
      </c>
      <c r="K301" s="4">
        <v>2.52</v>
      </c>
      <c r="L301" s="4">
        <v>0.09</v>
      </c>
      <c r="M301" s="4">
        <v>6.01</v>
      </c>
    </row>
    <row r="302" spans="1:13" s="21" customFormat="1" x14ac:dyDescent="0.25">
      <c r="A302" s="18">
        <v>18</v>
      </c>
      <c r="B302" s="1" t="s">
        <v>59</v>
      </c>
      <c r="C302" s="2">
        <v>2</v>
      </c>
      <c r="D302" s="4">
        <f t="shared" ref="D302:D308" si="86">E302+F302+G302+H302+K302+L302+M302</f>
        <v>28.94</v>
      </c>
      <c r="E302" s="4">
        <v>4.2300000000000004</v>
      </c>
      <c r="F302" s="4">
        <v>2.5499999999999998</v>
      </c>
      <c r="G302" s="4">
        <v>8.01</v>
      </c>
      <c r="H302" s="4">
        <v>5.53</v>
      </c>
      <c r="I302" s="38" t="s">
        <v>140</v>
      </c>
      <c r="J302" s="3">
        <v>0.34</v>
      </c>
      <c r="K302" s="4">
        <v>2.52</v>
      </c>
      <c r="L302" s="4">
        <v>0.09</v>
      </c>
      <c r="M302" s="4">
        <v>6.01</v>
      </c>
    </row>
    <row r="303" spans="1:13" s="21" customFormat="1" x14ac:dyDescent="0.25">
      <c r="A303" s="18">
        <v>19</v>
      </c>
      <c r="B303" s="1" t="s">
        <v>59</v>
      </c>
      <c r="C303" s="2">
        <v>4</v>
      </c>
      <c r="D303" s="4">
        <f t="shared" si="86"/>
        <v>28.96</v>
      </c>
      <c r="E303" s="4">
        <v>4.2300000000000004</v>
      </c>
      <c r="F303" s="4">
        <v>2.5499999999999998</v>
      </c>
      <c r="G303" s="4">
        <v>8.01</v>
      </c>
      <c r="H303" s="4">
        <v>5.55</v>
      </c>
      <c r="I303" s="38" t="s">
        <v>140</v>
      </c>
      <c r="J303" s="3">
        <v>0.35</v>
      </c>
      <c r="K303" s="4">
        <v>2.52</v>
      </c>
      <c r="L303" s="4">
        <v>0.09</v>
      </c>
      <c r="M303" s="4">
        <v>6.01</v>
      </c>
    </row>
    <row r="304" spans="1:13" s="21" customFormat="1" x14ac:dyDescent="0.25">
      <c r="A304" s="18">
        <v>20</v>
      </c>
      <c r="B304" s="1" t="s">
        <v>59</v>
      </c>
      <c r="C304" s="2">
        <v>6</v>
      </c>
      <c r="D304" s="4">
        <f t="shared" si="86"/>
        <v>29.02</v>
      </c>
      <c r="E304" s="4">
        <v>4.2300000000000004</v>
      </c>
      <c r="F304" s="4">
        <v>2.5499999999999998</v>
      </c>
      <c r="G304" s="4">
        <v>8.01</v>
      </c>
      <c r="H304" s="4">
        <v>5.61</v>
      </c>
      <c r="I304" s="38" t="s">
        <v>140</v>
      </c>
      <c r="J304" s="3">
        <v>0.39</v>
      </c>
      <c r="K304" s="4">
        <v>2.52</v>
      </c>
      <c r="L304" s="4">
        <v>0.09</v>
      </c>
      <c r="M304" s="4">
        <v>6.01</v>
      </c>
    </row>
    <row r="305" spans="1:13" s="21" customFormat="1" x14ac:dyDescent="0.25">
      <c r="A305" s="18">
        <v>21</v>
      </c>
      <c r="B305" s="1" t="s">
        <v>59</v>
      </c>
      <c r="C305" s="2">
        <v>10</v>
      </c>
      <c r="D305" s="4">
        <f t="shared" si="86"/>
        <v>29.14</v>
      </c>
      <c r="E305" s="4">
        <v>4.2300000000000004</v>
      </c>
      <c r="F305" s="4">
        <v>2.5499999999999998</v>
      </c>
      <c r="G305" s="4">
        <v>8.01</v>
      </c>
      <c r="H305" s="4">
        <v>5.73</v>
      </c>
      <c r="I305" s="38" t="s">
        <v>140</v>
      </c>
      <c r="J305" s="3">
        <v>0.51</v>
      </c>
      <c r="K305" s="4">
        <v>2.52</v>
      </c>
      <c r="L305" s="4">
        <v>0.09</v>
      </c>
      <c r="M305" s="4">
        <v>6.01</v>
      </c>
    </row>
    <row r="306" spans="1:13" s="21" customFormat="1" x14ac:dyDescent="0.25">
      <c r="A306" s="18">
        <v>22</v>
      </c>
      <c r="B306" s="1" t="s">
        <v>61</v>
      </c>
      <c r="C306" s="2">
        <v>4</v>
      </c>
      <c r="D306" s="4">
        <f t="shared" si="86"/>
        <v>28.9</v>
      </c>
      <c r="E306" s="41">
        <f t="shared" ref="E306" si="87">4.07*1.04</f>
        <v>4.2300000000000004</v>
      </c>
      <c r="F306" s="41">
        <f t="shared" ref="F306" si="88">2.45*1.04</f>
        <v>2.5499999999999998</v>
      </c>
      <c r="G306" s="41">
        <f t="shared" ref="G306" si="89">7.7*1.04</f>
        <v>8.01</v>
      </c>
      <c r="H306" s="14">
        <f>5.28*1.04</f>
        <v>5.49</v>
      </c>
      <c r="I306" s="38" t="s">
        <v>140</v>
      </c>
      <c r="J306" s="3">
        <f>0.3</f>
        <v>0.3</v>
      </c>
      <c r="K306" s="41">
        <f t="shared" ref="K306" si="90">2.42*1.04</f>
        <v>2.52</v>
      </c>
      <c r="L306" s="41">
        <f t="shared" ref="L306" si="91">0.09*1.04</f>
        <v>0.09</v>
      </c>
      <c r="M306" s="15">
        <f t="shared" ref="M306" si="92">5.78*1.04</f>
        <v>6.01</v>
      </c>
    </row>
    <row r="307" spans="1:13" s="21" customFormat="1" x14ac:dyDescent="0.25">
      <c r="A307" s="18">
        <v>23</v>
      </c>
      <c r="B307" s="1" t="s">
        <v>61</v>
      </c>
      <c r="C307" s="2">
        <v>6</v>
      </c>
      <c r="D307" s="4">
        <f t="shared" si="86"/>
        <v>28.85</v>
      </c>
      <c r="E307" s="41">
        <f t="shared" ref="E307" si="93">4.07*1.04</f>
        <v>4.2300000000000004</v>
      </c>
      <c r="F307" s="41">
        <f t="shared" ref="F307" si="94">2.45*1.04</f>
        <v>2.5499999999999998</v>
      </c>
      <c r="G307" s="41">
        <f t="shared" ref="G307" si="95">7.7*1.04</f>
        <v>8.01</v>
      </c>
      <c r="H307" s="14">
        <f>5.23*1.04</f>
        <v>5.44</v>
      </c>
      <c r="I307" s="38" t="s">
        <v>140</v>
      </c>
      <c r="J307" s="3">
        <f>0.25</f>
        <v>0.25</v>
      </c>
      <c r="K307" s="41">
        <f t="shared" ref="K307" si="96">2.42*1.04</f>
        <v>2.52</v>
      </c>
      <c r="L307" s="41">
        <f t="shared" ref="L307" si="97">0.09*1.04</f>
        <v>0.09</v>
      </c>
      <c r="M307" s="15">
        <f t="shared" ref="M307" si="98">5.78*1.04</f>
        <v>6.01</v>
      </c>
    </row>
    <row r="308" spans="1:13" s="21" customFormat="1" x14ac:dyDescent="0.25">
      <c r="A308" s="18">
        <v>24</v>
      </c>
      <c r="B308" s="1" t="s">
        <v>61</v>
      </c>
      <c r="C308" s="2">
        <v>10</v>
      </c>
      <c r="D308" s="4">
        <f t="shared" si="86"/>
        <v>28.82</v>
      </c>
      <c r="E308" s="41">
        <f t="shared" ref="E308" si="99">4.07*1.04</f>
        <v>4.2300000000000004</v>
      </c>
      <c r="F308" s="41">
        <f t="shared" ref="F308" si="100">2.45*1.04</f>
        <v>2.5499999999999998</v>
      </c>
      <c r="G308" s="41">
        <f t="shared" ref="G308" si="101">7.7*1.04</f>
        <v>8.01</v>
      </c>
      <c r="H308" s="14">
        <f>5.2*1.04</f>
        <v>5.41</v>
      </c>
      <c r="I308" s="38" t="s">
        <v>140</v>
      </c>
      <c r="J308" s="3">
        <f>0.22</f>
        <v>0.22</v>
      </c>
      <c r="K308" s="41">
        <f t="shared" ref="K308" si="102">2.42*1.04</f>
        <v>2.52</v>
      </c>
      <c r="L308" s="41">
        <f t="shared" ref="L308" si="103">0.09*1.04</f>
        <v>0.09</v>
      </c>
      <c r="M308" s="15">
        <f t="shared" ref="M308" si="104">5.78*1.04</f>
        <v>6.01</v>
      </c>
    </row>
    <row r="309" spans="1:13" s="21" customFormat="1" x14ac:dyDescent="0.25">
      <c r="A309" s="18">
        <v>25</v>
      </c>
      <c r="B309" s="1" t="s">
        <v>61</v>
      </c>
      <c r="C309" s="2">
        <v>14</v>
      </c>
      <c r="D309" s="4">
        <f t="shared" ref="D309:D317" si="105">E309+F309+G309+H309+K309+L309+M309</f>
        <v>28.93</v>
      </c>
      <c r="E309" s="41">
        <v>4.2300000000000004</v>
      </c>
      <c r="F309" s="41">
        <v>2.5499999999999998</v>
      </c>
      <c r="G309" s="41">
        <v>8.01</v>
      </c>
      <c r="H309" s="41">
        <v>5.52</v>
      </c>
      <c r="I309" s="38" t="s">
        <v>140</v>
      </c>
      <c r="J309" s="3">
        <v>0.33</v>
      </c>
      <c r="K309" s="41">
        <v>2.52</v>
      </c>
      <c r="L309" s="41">
        <v>0.09</v>
      </c>
      <c r="M309" s="41">
        <v>6.01</v>
      </c>
    </row>
    <row r="310" spans="1:13" s="21" customFormat="1" x14ac:dyDescent="0.25">
      <c r="A310" s="18">
        <v>26</v>
      </c>
      <c r="B310" s="1" t="s">
        <v>61</v>
      </c>
      <c r="C310" s="2">
        <v>16</v>
      </c>
      <c r="D310" s="4">
        <f t="shared" si="105"/>
        <v>28.87</v>
      </c>
      <c r="E310" s="41">
        <v>4.2300000000000004</v>
      </c>
      <c r="F310" s="41">
        <v>2.5499999999999998</v>
      </c>
      <c r="G310" s="41">
        <v>8.01</v>
      </c>
      <c r="H310" s="41">
        <v>5.46</v>
      </c>
      <c r="I310" s="38" t="s">
        <v>140</v>
      </c>
      <c r="J310" s="3">
        <v>0.27</v>
      </c>
      <c r="K310" s="41">
        <v>2.52</v>
      </c>
      <c r="L310" s="41">
        <v>0.09</v>
      </c>
      <c r="M310" s="41">
        <v>6.01</v>
      </c>
    </row>
    <row r="311" spans="1:13" s="21" customFormat="1" x14ac:dyDescent="0.25">
      <c r="A311" s="18">
        <v>27</v>
      </c>
      <c r="B311" s="1" t="s">
        <v>61</v>
      </c>
      <c r="C311" s="2">
        <v>17</v>
      </c>
      <c r="D311" s="4">
        <f t="shared" si="105"/>
        <v>29.72</v>
      </c>
      <c r="E311" s="41">
        <f t="shared" ref="E311:E316" si="106">4.07*1.04</f>
        <v>4.2300000000000004</v>
      </c>
      <c r="F311" s="41">
        <f t="shared" ref="F311:F316" si="107">2.45*1.04</f>
        <v>2.5499999999999998</v>
      </c>
      <c r="G311" s="41">
        <f t="shared" ref="G311:G316" si="108">7.7*1.04</f>
        <v>8.01</v>
      </c>
      <c r="H311" s="14">
        <f>6.07*1.04</f>
        <v>6.31</v>
      </c>
      <c r="I311" s="38" t="s">
        <v>140</v>
      </c>
      <c r="J311" s="3">
        <f>1.05</f>
        <v>1.05</v>
      </c>
      <c r="K311" s="41">
        <f t="shared" ref="K311:K316" si="109">2.42*1.04</f>
        <v>2.52</v>
      </c>
      <c r="L311" s="41">
        <f t="shared" ref="L311:L316" si="110">0.09*1.04</f>
        <v>0.09</v>
      </c>
      <c r="M311" s="15">
        <f t="shared" ref="M311:M316" si="111">5.78*1.04</f>
        <v>6.01</v>
      </c>
    </row>
    <row r="312" spans="1:13" s="21" customFormat="1" x14ac:dyDescent="0.25">
      <c r="A312" s="18">
        <v>28</v>
      </c>
      <c r="B312" s="1" t="s">
        <v>61</v>
      </c>
      <c r="C312" s="2">
        <v>19</v>
      </c>
      <c r="D312" s="4">
        <f t="shared" si="105"/>
        <v>29.73</v>
      </c>
      <c r="E312" s="41">
        <f t="shared" si="106"/>
        <v>4.2300000000000004</v>
      </c>
      <c r="F312" s="41">
        <f t="shared" si="107"/>
        <v>2.5499999999999998</v>
      </c>
      <c r="G312" s="41">
        <f t="shared" si="108"/>
        <v>8.01</v>
      </c>
      <c r="H312" s="14">
        <f>6.08*1.04</f>
        <v>6.32</v>
      </c>
      <c r="I312" s="38" t="s">
        <v>140</v>
      </c>
      <c r="J312" s="3">
        <f>1.06</f>
        <v>1.06</v>
      </c>
      <c r="K312" s="41">
        <f t="shared" si="109"/>
        <v>2.52</v>
      </c>
      <c r="L312" s="41">
        <f t="shared" si="110"/>
        <v>0.09</v>
      </c>
      <c r="M312" s="15">
        <f t="shared" si="111"/>
        <v>6.01</v>
      </c>
    </row>
    <row r="313" spans="1:13" s="21" customFormat="1" x14ac:dyDescent="0.25">
      <c r="A313" s="18">
        <v>29</v>
      </c>
      <c r="B313" s="1" t="s">
        <v>61</v>
      </c>
      <c r="C313" s="2">
        <v>21</v>
      </c>
      <c r="D313" s="4">
        <f t="shared" si="105"/>
        <v>29.74</v>
      </c>
      <c r="E313" s="41">
        <f t="shared" si="106"/>
        <v>4.2300000000000004</v>
      </c>
      <c r="F313" s="41">
        <f t="shared" si="107"/>
        <v>2.5499999999999998</v>
      </c>
      <c r="G313" s="41">
        <f t="shared" si="108"/>
        <v>8.01</v>
      </c>
      <c r="H313" s="14">
        <f>6.09*1.04</f>
        <v>6.33</v>
      </c>
      <c r="I313" s="38" t="s">
        <v>140</v>
      </c>
      <c r="J313" s="3">
        <f>1.06</f>
        <v>1.06</v>
      </c>
      <c r="K313" s="41">
        <f t="shared" si="109"/>
        <v>2.52</v>
      </c>
      <c r="L313" s="41">
        <f t="shared" si="110"/>
        <v>0.09</v>
      </c>
      <c r="M313" s="15">
        <f t="shared" si="111"/>
        <v>6.01</v>
      </c>
    </row>
    <row r="314" spans="1:13" s="21" customFormat="1" x14ac:dyDescent="0.25">
      <c r="A314" s="18">
        <v>30</v>
      </c>
      <c r="B314" s="1" t="s">
        <v>61</v>
      </c>
      <c r="C314" s="2">
        <v>23</v>
      </c>
      <c r="D314" s="4">
        <f t="shared" si="105"/>
        <v>29.74</v>
      </c>
      <c r="E314" s="41">
        <f t="shared" si="106"/>
        <v>4.2300000000000004</v>
      </c>
      <c r="F314" s="41">
        <f t="shared" si="107"/>
        <v>2.5499999999999998</v>
      </c>
      <c r="G314" s="41">
        <f t="shared" si="108"/>
        <v>8.01</v>
      </c>
      <c r="H314" s="14">
        <f>6.09*1.04</f>
        <v>6.33</v>
      </c>
      <c r="I314" s="38" t="s">
        <v>140</v>
      </c>
      <c r="J314" s="3">
        <f>1.06</f>
        <v>1.06</v>
      </c>
      <c r="K314" s="41">
        <f t="shared" si="109"/>
        <v>2.52</v>
      </c>
      <c r="L314" s="41">
        <f t="shared" si="110"/>
        <v>0.09</v>
      </c>
      <c r="M314" s="15">
        <f t="shared" si="111"/>
        <v>6.01</v>
      </c>
    </row>
    <row r="315" spans="1:13" s="21" customFormat="1" x14ac:dyDescent="0.25">
      <c r="A315" s="18">
        <v>31</v>
      </c>
      <c r="B315" s="1" t="s">
        <v>61</v>
      </c>
      <c r="C315" s="2">
        <v>27</v>
      </c>
      <c r="D315" s="4">
        <f t="shared" si="105"/>
        <v>29.73</v>
      </c>
      <c r="E315" s="41">
        <f t="shared" si="106"/>
        <v>4.2300000000000004</v>
      </c>
      <c r="F315" s="41">
        <f t="shared" si="107"/>
        <v>2.5499999999999998</v>
      </c>
      <c r="G315" s="41">
        <f t="shared" si="108"/>
        <v>8.01</v>
      </c>
      <c r="H315" s="14">
        <v>6.32</v>
      </c>
      <c r="I315" s="38" t="s">
        <v>140</v>
      </c>
      <c r="J315" s="3">
        <v>1.05</v>
      </c>
      <c r="K315" s="41">
        <f t="shared" si="109"/>
        <v>2.52</v>
      </c>
      <c r="L315" s="41">
        <f t="shared" si="110"/>
        <v>0.09</v>
      </c>
      <c r="M315" s="15">
        <f t="shared" si="111"/>
        <v>6.01</v>
      </c>
    </row>
    <row r="316" spans="1:13" s="21" customFormat="1" x14ac:dyDescent="0.25">
      <c r="A316" s="18">
        <v>32</v>
      </c>
      <c r="B316" s="1" t="s">
        <v>61</v>
      </c>
      <c r="C316" s="2" t="s">
        <v>77</v>
      </c>
      <c r="D316" s="4">
        <f t="shared" si="105"/>
        <v>29.74</v>
      </c>
      <c r="E316" s="41">
        <f t="shared" si="106"/>
        <v>4.2300000000000004</v>
      </c>
      <c r="F316" s="41">
        <f t="shared" si="107"/>
        <v>2.5499999999999998</v>
      </c>
      <c r="G316" s="41">
        <f t="shared" si="108"/>
        <v>8.01</v>
      </c>
      <c r="H316" s="14">
        <f>6.09*1.04</f>
        <v>6.33</v>
      </c>
      <c r="I316" s="38" t="s">
        <v>140</v>
      </c>
      <c r="J316" s="3">
        <f>1.06</f>
        <v>1.06</v>
      </c>
      <c r="K316" s="41">
        <f t="shared" si="109"/>
        <v>2.52</v>
      </c>
      <c r="L316" s="41">
        <f t="shared" si="110"/>
        <v>0.09</v>
      </c>
      <c r="M316" s="15">
        <f t="shared" si="111"/>
        <v>6.01</v>
      </c>
    </row>
    <row r="317" spans="1:13" s="21" customFormat="1" x14ac:dyDescent="0.25">
      <c r="A317" s="18">
        <v>33</v>
      </c>
      <c r="B317" s="1" t="s">
        <v>61</v>
      </c>
      <c r="C317" s="2" t="s">
        <v>78</v>
      </c>
      <c r="D317" s="4">
        <f t="shared" si="105"/>
        <v>28.83</v>
      </c>
      <c r="E317" s="41">
        <v>4.2300000000000004</v>
      </c>
      <c r="F317" s="41">
        <v>2.5499999999999998</v>
      </c>
      <c r="G317" s="41">
        <v>8.01</v>
      </c>
      <c r="H317" s="41">
        <v>5.42</v>
      </c>
      <c r="I317" s="38" t="s">
        <v>140</v>
      </c>
      <c r="J317" s="3">
        <v>0.23</v>
      </c>
      <c r="K317" s="41">
        <v>2.52</v>
      </c>
      <c r="L317" s="41">
        <v>0.09</v>
      </c>
      <c r="M317" s="41">
        <v>6.01</v>
      </c>
    </row>
    <row r="318" spans="1:13" s="21" customFormat="1" x14ac:dyDescent="0.25">
      <c r="A318" s="18">
        <v>34</v>
      </c>
      <c r="B318" s="1" t="s">
        <v>62</v>
      </c>
      <c r="C318" s="2">
        <v>3</v>
      </c>
      <c r="D318" s="4">
        <f t="shared" ref="D318:D326" si="112">E318+F318+G318+H318+K318+L318+M318</f>
        <v>28.88</v>
      </c>
      <c r="E318" s="41">
        <f t="shared" ref="E318:E319" si="113">4.07*1.04</f>
        <v>4.2300000000000004</v>
      </c>
      <c r="F318" s="41">
        <f t="shared" ref="F318:F319" si="114">2.45*1.04</f>
        <v>2.5499999999999998</v>
      </c>
      <c r="G318" s="41">
        <f t="shared" ref="G318:G319" si="115">7.7*1.04</f>
        <v>8.01</v>
      </c>
      <c r="H318" s="14">
        <f>5.26*1.04</f>
        <v>5.47</v>
      </c>
      <c r="I318" s="38" t="s">
        <v>140</v>
      </c>
      <c r="J318" s="3">
        <f>0.28</f>
        <v>0.28000000000000003</v>
      </c>
      <c r="K318" s="41">
        <f t="shared" ref="K318:K319" si="116">2.42*1.04</f>
        <v>2.52</v>
      </c>
      <c r="L318" s="41">
        <f t="shared" ref="L318:L319" si="117">0.09*1.04</f>
        <v>0.09</v>
      </c>
      <c r="M318" s="15">
        <f t="shared" ref="M318:M319" si="118">5.78*1.04</f>
        <v>6.01</v>
      </c>
    </row>
    <row r="319" spans="1:13" s="21" customFormat="1" x14ac:dyDescent="0.25">
      <c r="A319" s="18">
        <v>35</v>
      </c>
      <c r="B319" s="1" t="s">
        <v>62</v>
      </c>
      <c r="C319" s="2">
        <v>5</v>
      </c>
      <c r="D319" s="4">
        <f t="shared" si="112"/>
        <v>28.85</v>
      </c>
      <c r="E319" s="41">
        <f t="shared" si="113"/>
        <v>4.2300000000000004</v>
      </c>
      <c r="F319" s="41">
        <f t="shared" si="114"/>
        <v>2.5499999999999998</v>
      </c>
      <c r="G319" s="41">
        <f t="shared" si="115"/>
        <v>8.01</v>
      </c>
      <c r="H319" s="14">
        <f>5.23*1.04</f>
        <v>5.44</v>
      </c>
      <c r="I319" s="38" t="s">
        <v>140</v>
      </c>
      <c r="J319" s="3">
        <f>0.25</f>
        <v>0.25</v>
      </c>
      <c r="K319" s="41">
        <f t="shared" si="116"/>
        <v>2.52</v>
      </c>
      <c r="L319" s="41">
        <f t="shared" si="117"/>
        <v>0.09</v>
      </c>
      <c r="M319" s="15">
        <f t="shared" si="118"/>
        <v>6.01</v>
      </c>
    </row>
    <row r="320" spans="1:13" s="21" customFormat="1" x14ac:dyDescent="0.25">
      <c r="A320" s="18">
        <v>36</v>
      </c>
      <c r="B320" s="1" t="s">
        <v>62</v>
      </c>
      <c r="C320" s="2">
        <v>19</v>
      </c>
      <c r="D320" s="4">
        <f t="shared" si="112"/>
        <v>28.82</v>
      </c>
      <c r="E320" s="41">
        <v>4.2300000000000004</v>
      </c>
      <c r="F320" s="41">
        <v>2.5499999999999998</v>
      </c>
      <c r="G320" s="41">
        <v>8.01</v>
      </c>
      <c r="H320" s="41">
        <v>5.41</v>
      </c>
      <c r="I320" s="38" t="s">
        <v>140</v>
      </c>
      <c r="J320" s="3">
        <v>0.22</v>
      </c>
      <c r="K320" s="41">
        <v>2.52</v>
      </c>
      <c r="L320" s="41">
        <v>0.09</v>
      </c>
      <c r="M320" s="41">
        <v>6.01</v>
      </c>
    </row>
    <row r="321" spans="1:13" s="21" customFormat="1" x14ac:dyDescent="0.25">
      <c r="A321" s="18">
        <v>37</v>
      </c>
      <c r="B321" s="1" t="s">
        <v>62</v>
      </c>
      <c r="C321" s="2">
        <v>20</v>
      </c>
      <c r="D321" s="41">
        <f t="shared" si="112"/>
        <v>28.85</v>
      </c>
      <c r="E321" s="41">
        <v>4.2300000000000004</v>
      </c>
      <c r="F321" s="41">
        <v>2.5499999999999998</v>
      </c>
      <c r="G321" s="41">
        <v>8.01</v>
      </c>
      <c r="H321" s="14">
        <v>5.44</v>
      </c>
      <c r="I321" s="38" t="s">
        <v>140</v>
      </c>
      <c r="J321" s="3">
        <v>0.26</v>
      </c>
      <c r="K321" s="41">
        <v>2.52</v>
      </c>
      <c r="L321" s="41">
        <v>0.09</v>
      </c>
      <c r="M321" s="15">
        <v>6.01</v>
      </c>
    </row>
    <row r="322" spans="1:13" s="21" customFormat="1" x14ac:dyDescent="0.25">
      <c r="A322" s="18">
        <v>38</v>
      </c>
      <c r="B322" s="1" t="s">
        <v>62</v>
      </c>
      <c r="C322" s="2">
        <v>22</v>
      </c>
      <c r="D322" s="4">
        <f t="shared" si="112"/>
        <v>28.83</v>
      </c>
      <c r="E322" s="41">
        <f t="shared" ref="E322:E323" si="119">4.07*1.04</f>
        <v>4.2300000000000004</v>
      </c>
      <c r="F322" s="41">
        <f t="shared" ref="F322:F323" si="120">2.45*1.04</f>
        <v>2.5499999999999998</v>
      </c>
      <c r="G322" s="41">
        <f t="shared" ref="G322:G323" si="121">7.7*1.04</f>
        <v>8.01</v>
      </c>
      <c r="H322" s="14">
        <f>5.21*1.04</f>
        <v>5.42</v>
      </c>
      <c r="I322" s="38" t="s">
        <v>140</v>
      </c>
      <c r="J322" s="3">
        <f>0.23</f>
        <v>0.23</v>
      </c>
      <c r="K322" s="41">
        <f t="shared" ref="K322:K323" si="122">2.42*1.04</f>
        <v>2.52</v>
      </c>
      <c r="L322" s="41">
        <f t="shared" ref="L322:L323" si="123">0.09*1.04</f>
        <v>0.09</v>
      </c>
      <c r="M322" s="15">
        <f t="shared" ref="M322:M323" si="124">5.78*1.04</f>
        <v>6.01</v>
      </c>
    </row>
    <row r="323" spans="1:13" s="21" customFormat="1" x14ac:dyDescent="0.25">
      <c r="A323" s="18">
        <v>39</v>
      </c>
      <c r="B323" s="1" t="s">
        <v>62</v>
      </c>
      <c r="C323" s="2" t="s">
        <v>79</v>
      </c>
      <c r="D323" s="4">
        <f t="shared" si="112"/>
        <v>28.82</v>
      </c>
      <c r="E323" s="41">
        <f t="shared" si="119"/>
        <v>4.2300000000000004</v>
      </c>
      <c r="F323" s="41">
        <f t="shared" si="120"/>
        <v>2.5499999999999998</v>
      </c>
      <c r="G323" s="41">
        <f t="shared" si="121"/>
        <v>8.01</v>
      </c>
      <c r="H323" s="14">
        <f>5.2*1.04</f>
        <v>5.41</v>
      </c>
      <c r="I323" s="38" t="s">
        <v>140</v>
      </c>
      <c r="J323" s="3">
        <f>0.22</f>
        <v>0.22</v>
      </c>
      <c r="K323" s="41">
        <f t="shared" si="122"/>
        <v>2.52</v>
      </c>
      <c r="L323" s="41">
        <f t="shared" si="123"/>
        <v>0.09</v>
      </c>
      <c r="M323" s="15">
        <f t="shared" si="124"/>
        <v>6.01</v>
      </c>
    </row>
    <row r="324" spans="1:13" s="21" customFormat="1" x14ac:dyDescent="0.25">
      <c r="A324" s="18">
        <v>40</v>
      </c>
      <c r="B324" s="1" t="s">
        <v>11</v>
      </c>
      <c r="C324" s="2">
        <v>3</v>
      </c>
      <c r="D324" s="4">
        <f t="shared" si="112"/>
        <v>28.88</v>
      </c>
      <c r="E324" s="4">
        <v>4.2300000000000004</v>
      </c>
      <c r="F324" s="4">
        <v>2.5499999999999998</v>
      </c>
      <c r="G324" s="4">
        <v>8.01</v>
      </c>
      <c r="H324" s="4">
        <v>5.47</v>
      </c>
      <c r="I324" s="38" t="s">
        <v>140</v>
      </c>
      <c r="J324" s="3">
        <v>0.28000000000000003</v>
      </c>
      <c r="K324" s="4">
        <v>2.52</v>
      </c>
      <c r="L324" s="4">
        <v>0.09</v>
      </c>
      <c r="M324" s="4">
        <v>6.01</v>
      </c>
    </row>
    <row r="325" spans="1:13" s="21" customFormat="1" x14ac:dyDescent="0.25">
      <c r="A325" s="18">
        <v>41</v>
      </c>
      <c r="B325" s="1" t="s">
        <v>11</v>
      </c>
      <c r="C325" s="2">
        <v>5</v>
      </c>
      <c r="D325" s="4">
        <f t="shared" si="112"/>
        <v>28.91</v>
      </c>
      <c r="E325" s="4">
        <v>4.2300000000000004</v>
      </c>
      <c r="F325" s="4">
        <v>2.5499999999999998</v>
      </c>
      <c r="G325" s="4">
        <v>8.01</v>
      </c>
      <c r="H325" s="4">
        <v>5.5</v>
      </c>
      <c r="I325" s="38" t="s">
        <v>140</v>
      </c>
      <c r="J325" s="3">
        <v>0.31</v>
      </c>
      <c r="K325" s="4">
        <v>2.52</v>
      </c>
      <c r="L325" s="4">
        <v>0.09</v>
      </c>
      <c r="M325" s="4">
        <v>6.01</v>
      </c>
    </row>
    <row r="326" spans="1:13" s="21" customFormat="1" x14ac:dyDescent="0.25">
      <c r="A326" s="18">
        <v>42</v>
      </c>
      <c r="B326" s="1" t="s">
        <v>11</v>
      </c>
      <c r="C326" s="2">
        <v>7</v>
      </c>
      <c r="D326" s="4">
        <f t="shared" si="112"/>
        <v>28.96</v>
      </c>
      <c r="E326" s="4">
        <v>4.2300000000000004</v>
      </c>
      <c r="F326" s="4">
        <v>2.5499999999999998</v>
      </c>
      <c r="G326" s="4">
        <v>8.01</v>
      </c>
      <c r="H326" s="4">
        <v>5.55</v>
      </c>
      <c r="I326" s="38" t="s">
        <v>140</v>
      </c>
      <c r="J326" s="3">
        <v>0.35</v>
      </c>
      <c r="K326" s="4">
        <v>2.52</v>
      </c>
      <c r="L326" s="4">
        <v>0.09</v>
      </c>
      <c r="M326" s="4">
        <v>6.01</v>
      </c>
    </row>
    <row r="327" spans="1:13" s="21" customFormat="1" x14ac:dyDescent="0.25">
      <c r="A327" s="18">
        <v>43</v>
      </c>
      <c r="B327" s="1" t="s">
        <v>69</v>
      </c>
      <c r="C327" s="2">
        <v>10</v>
      </c>
      <c r="D327" s="4">
        <f t="shared" ref="D327:D336" si="125">E327+F327+G327+H327+K327+L327+M327</f>
        <v>29.04</v>
      </c>
      <c r="E327" s="4">
        <v>4.2300000000000004</v>
      </c>
      <c r="F327" s="4">
        <v>2.5499999999999998</v>
      </c>
      <c r="G327" s="4">
        <v>8.01</v>
      </c>
      <c r="H327" s="4">
        <v>5.63</v>
      </c>
      <c r="I327" s="38" t="s">
        <v>140</v>
      </c>
      <c r="J327" s="3">
        <v>0.41</v>
      </c>
      <c r="K327" s="4">
        <v>2.52</v>
      </c>
      <c r="L327" s="4">
        <v>0.09</v>
      </c>
      <c r="M327" s="4">
        <v>6.01</v>
      </c>
    </row>
    <row r="328" spans="1:13" s="21" customFormat="1" x14ac:dyDescent="0.25">
      <c r="A328" s="18">
        <v>44</v>
      </c>
      <c r="B328" s="1" t="s">
        <v>69</v>
      </c>
      <c r="C328" s="2">
        <v>20</v>
      </c>
      <c r="D328" s="4">
        <f t="shared" si="125"/>
        <v>29.04</v>
      </c>
      <c r="E328" s="4">
        <v>4.2300000000000004</v>
      </c>
      <c r="F328" s="4">
        <v>2.5499999999999998</v>
      </c>
      <c r="G328" s="4">
        <v>8.01</v>
      </c>
      <c r="H328" s="4">
        <v>5.63</v>
      </c>
      <c r="I328" s="38" t="s">
        <v>140</v>
      </c>
      <c r="J328" s="3">
        <v>0.41</v>
      </c>
      <c r="K328" s="4">
        <v>2.52</v>
      </c>
      <c r="L328" s="4">
        <v>0.09</v>
      </c>
      <c r="M328" s="4">
        <v>6.01</v>
      </c>
    </row>
    <row r="329" spans="1:13" s="21" customFormat="1" x14ac:dyDescent="0.25">
      <c r="A329" s="18">
        <v>45</v>
      </c>
      <c r="B329" s="1" t="s">
        <v>69</v>
      </c>
      <c r="C329" s="2">
        <v>22</v>
      </c>
      <c r="D329" s="4">
        <f t="shared" si="125"/>
        <v>29.04</v>
      </c>
      <c r="E329" s="4">
        <v>4.2300000000000004</v>
      </c>
      <c r="F329" s="4">
        <v>2.5499999999999998</v>
      </c>
      <c r="G329" s="4">
        <v>8.01</v>
      </c>
      <c r="H329" s="4">
        <v>5.63</v>
      </c>
      <c r="I329" s="38" t="s">
        <v>140</v>
      </c>
      <c r="J329" s="3">
        <v>0.41</v>
      </c>
      <c r="K329" s="4">
        <v>2.52</v>
      </c>
      <c r="L329" s="4">
        <v>0.09</v>
      </c>
      <c r="M329" s="4">
        <v>6.01</v>
      </c>
    </row>
    <row r="330" spans="1:13" s="21" customFormat="1" x14ac:dyDescent="0.25">
      <c r="A330" s="18">
        <v>46</v>
      </c>
      <c r="B330" s="1" t="s">
        <v>69</v>
      </c>
      <c r="C330" s="2">
        <v>24</v>
      </c>
      <c r="D330" s="4">
        <f t="shared" si="125"/>
        <v>29.07</v>
      </c>
      <c r="E330" s="4">
        <v>4.2300000000000004</v>
      </c>
      <c r="F330" s="4">
        <v>2.5499999999999998</v>
      </c>
      <c r="G330" s="4">
        <v>8.01</v>
      </c>
      <c r="H330" s="4">
        <v>5.66</v>
      </c>
      <c r="I330" s="38" t="s">
        <v>140</v>
      </c>
      <c r="J330" s="3">
        <v>0.44</v>
      </c>
      <c r="K330" s="4">
        <v>2.52</v>
      </c>
      <c r="L330" s="4">
        <v>0.09</v>
      </c>
      <c r="M330" s="4">
        <v>6.01</v>
      </c>
    </row>
    <row r="331" spans="1:13" s="21" customFormat="1" x14ac:dyDescent="0.25">
      <c r="A331" s="18">
        <v>47</v>
      </c>
      <c r="B331" s="1" t="s">
        <v>69</v>
      </c>
      <c r="C331" s="2">
        <v>26</v>
      </c>
      <c r="D331" s="4">
        <f t="shared" si="125"/>
        <v>29.03</v>
      </c>
      <c r="E331" s="4">
        <v>4.2300000000000004</v>
      </c>
      <c r="F331" s="4">
        <v>2.5499999999999998</v>
      </c>
      <c r="G331" s="4">
        <v>8.01</v>
      </c>
      <c r="H331" s="4">
        <v>5.62</v>
      </c>
      <c r="I331" s="38" t="s">
        <v>140</v>
      </c>
      <c r="J331" s="3">
        <v>0.4</v>
      </c>
      <c r="K331" s="4">
        <v>2.52</v>
      </c>
      <c r="L331" s="4">
        <v>0.09</v>
      </c>
      <c r="M331" s="4">
        <v>6.01</v>
      </c>
    </row>
    <row r="332" spans="1:13" s="21" customFormat="1" x14ac:dyDescent="0.25">
      <c r="A332" s="18">
        <v>48</v>
      </c>
      <c r="B332" s="1" t="s">
        <v>70</v>
      </c>
      <c r="C332" s="2" t="s">
        <v>122</v>
      </c>
      <c r="D332" s="4">
        <f t="shared" si="125"/>
        <v>29.74</v>
      </c>
      <c r="E332" s="41">
        <f t="shared" ref="E332:E336" si="126">4.07*1.04</f>
        <v>4.2300000000000004</v>
      </c>
      <c r="F332" s="41">
        <f t="shared" ref="F332:F336" si="127">2.45*1.04</f>
        <v>2.5499999999999998</v>
      </c>
      <c r="G332" s="41">
        <f t="shared" ref="G332:G336" si="128">7.7*1.04</f>
        <v>8.01</v>
      </c>
      <c r="H332" s="14">
        <f>6.09*1.04</f>
        <v>6.33</v>
      </c>
      <c r="I332" s="38" t="s">
        <v>140</v>
      </c>
      <c r="J332" s="3">
        <f>1.06</f>
        <v>1.06</v>
      </c>
      <c r="K332" s="41">
        <f t="shared" ref="K332:K336" si="129">2.42*1.04</f>
        <v>2.52</v>
      </c>
      <c r="L332" s="41">
        <f t="shared" ref="L332:L336" si="130">0.09*1.04</f>
        <v>0.09</v>
      </c>
      <c r="M332" s="15">
        <f t="shared" ref="M332:M336" si="131">5.78*1.04</f>
        <v>6.01</v>
      </c>
    </row>
    <row r="333" spans="1:13" s="21" customFormat="1" x14ac:dyDescent="0.25">
      <c r="A333" s="18">
        <v>49</v>
      </c>
      <c r="B333" s="1" t="s">
        <v>70</v>
      </c>
      <c r="C333" s="2">
        <v>20</v>
      </c>
      <c r="D333" s="4">
        <f t="shared" si="125"/>
        <v>29.29</v>
      </c>
      <c r="E333" s="41">
        <f t="shared" si="126"/>
        <v>4.2300000000000004</v>
      </c>
      <c r="F333" s="41">
        <f t="shared" si="127"/>
        <v>2.5499999999999998</v>
      </c>
      <c r="G333" s="41">
        <f t="shared" si="128"/>
        <v>8.01</v>
      </c>
      <c r="H333" s="14">
        <f>5.65*1.04</f>
        <v>5.88</v>
      </c>
      <c r="I333" s="38" t="s">
        <v>140</v>
      </c>
      <c r="J333" s="3">
        <f>0.65</f>
        <v>0.65</v>
      </c>
      <c r="K333" s="41">
        <f t="shared" si="129"/>
        <v>2.52</v>
      </c>
      <c r="L333" s="41">
        <f t="shared" si="130"/>
        <v>0.09</v>
      </c>
      <c r="M333" s="15">
        <f t="shared" si="131"/>
        <v>6.01</v>
      </c>
    </row>
    <row r="334" spans="1:13" s="21" customFormat="1" x14ac:dyDescent="0.25">
      <c r="A334" s="18">
        <v>50</v>
      </c>
      <c r="B334" s="1" t="s">
        <v>70</v>
      </c>
      <c r="C334" s="2">
        <v>24</v>
      </c>
      <c r="D334" s="4">
        <f t="shared" si="125"/>
        <v>29.32</v>
      </c>
      <c r="E334" s="41">
        <f t="shared" si="126"/>
        <v>4.2300000000000004</v>
      </c>
      <c r="F334" s="41">
        <f t="shared" si="127"/>
        <v>2.5499999999999998</v>
      </c>
      <c r="G334" s="41">
        <f t="shared" si="128"/>
        <v>8.01</v>
      </c>
      <c r="H334" s="14">
        <f>5.68*1.04</f>
        <v>5.91</v>
      </c>
      <c r="I334" s="38" t="s">
        <v>140</v>
      </c>
      <c r="J334" s="3">
        <f>0.67</f>
        <v>0.67</v>
      </c>
      <c r="K334" s="41">
        <f t="shared" si="129"/>
        <v>2.52</v>
      </c>
      <c r="L334" s="41">
        <f t="shared" si="130"/>
        <v>0.09</v>
      </c>
      <c r="M334" s="15">
        <f t="shared" si="131"/>
        <v>6.01</v>
      </c>
    </row>
    <row r="335" spans="1:13" s="21" customFormat="1" x14ac:dyDescent="0.25">
      <c r="A335" s="18">
        <v>51</v>
      </c>
      <c r="B335" s="1" t="s">
        <v>70</v>
      </c>
      <c r="C335" s="2">
        <v>26</v>
      </c>
      <c r="D335" s="4">
        <f t="shared" si="125"/>
        <v>29.32</v>
      </c>
      <c r="E335" s="41">
        <f t="shared" si="126"/>
        <v>4.2300000000000004</v>
      </c>
      <c r="F335" s="41">
        <f t="shared" si="127"/>
        <v>2.5499999999999998</v>
      </c>
      <c r="G335" s="41">
        <f t="shared" si="128"/>
        <v>8.01</v>
      </c>
      <c r="H335" s="14">
        <f>5.68*1.04</f>
        <v>5.91</v>
      </c>
      <c r="I335" s="38" t="s">
        <v>140</v>
      </c>
      <c r="J335" s="3">
        <f>0.67</f>
        <v>0.67</v>
      </c>
      <c r="K335" s="41">
        <f t="shared" si="129"/>
        <v>2.52</v>
      </c>
      <c r="L335" s="41">
        <f t="shared" si="130"/>
        <v>0.09</v>
      </c>
      <c r="M335" s="15">
        <f t="shared" si="131"/>
        <v>6.01</v>
      </c>
    </row>
    <row r="336" spans="1:13" s="21" customFormat="1" x14ac:dyDescent="0.25">
      <c r="A336" s="18">
        <v>52</v>
      </c>
      <c r="B336" s="1" t="s">
        <v>70</v>
      </c>
      <c r="C336" s="2">
        <v>28</v>
      </c>
      <c r="D336" s="4">
        <f t="shared" si="125"/>
        <v>29.32</v>
      </c>
      <c r="E336" s="41">
        <f t="shared" si="126"/>
        <v>4.2300000000000004</v>
      </c>
      <c r="F336" s="41">
        <f t="shared" si="127"/>
        <v>2.5499999999999998</v>
      </c>
      <c r="G336" s="41">
        <f t="shared" si="128"/>
        <v>8.01</v>
      </c>
      <c r="H336" s="14">
        <f>5.68*1.04</f>
        <v>5.91</v>
      </c>
      <c r="I336" s="38" t="s">
        <v>140</v>
      </c>
      <c r="J336" s="3">
        <f>0.67</f>
        <v>0.67</v>
      </c>
      <c r="K336" s="41">
        <f t="shared" si="129"/>
        <v>2.52</v>
      </c>
      <c r="L336" s="41">
        <f t="shared" si="130"/>
        <v>0.09</v>
      </c>
      <c r="M336" s="15">
        <f t="shared" si="131"/>
        <v>6.01</v>
      </c>
    </row>
    <row r="337" spans="1:13" s="21" customFormat="1" x14ac:dyDescent="0.25">
      <c r="A337" s="18">
        <v>53</v>
      </c>
      <c r="B337" s="1" t="s">
        <v>16</v>
      </c>
      <c r="C337" s="2">
        <v>1</v>
      </c>
      <c r="D337" s="4">
        <f t="shared" ref="D337:D349" si="132">E337+F337+G337+H337+K337+L337+M337</f>
        <v>28.9</v>
      </c>
      <c r="E337" s="4">
        <v>4.2300000000000004</v>
      </c>
      <c r="F337" s="4">
        <v>2.5499999999999998</v>
      </c>
      <c r="G337" s="4">
        <v>8.01</v>
      </c>
      <c r="H337" s="4">
        <v>5.49</v>
      </c>
      <c r="I337" s="38" t="s">
        <v>140</v>
      </c>
      <c r="J337" s="3">
        <v>0.3</v>
      </c>
      <c r="K337" s="4">
        <v>2.52</v>
      </c>
      <c r="L337" s="4">
        <v>0.09</v>
      </c>
      <c r="M337" s="4">
        <v>6.01</v>
      </c>
    </row>
    <row r="338" spans="1:13" s="21" customFormat="1" x14ac:dyDescent="0.25">
      <c r="A338" s="18">
        <v>54</v>
      </c>
      <c r="B338" s="1" t="s">
        <v>16</v>
      </c>
      <c r="C338" s="2">
        <v>3</v>
      </c>
      <c r="D338" s="4">
        <f t="shared" si="132"/>
        <v>29.15</v>
      </c>
      <c r="E338" s="4">
        <v>4.2300000000000004</v>
      </c>
      <c r="F338" s="4">
        <v>2.5499999999999998</v>
      </c>
      <c r="G338" s="4">
        <v>8.01</v>
      </c>
      <c r="H338" s="4">
        <v>5.74</v>
      </c>
      <c r="I338" s="38" t="s">
        <v>140</v>
      </c>
      <c r="J338" s="3">
        <v>0.52</v>
      </c>
      <c r="K338" s="4">
        <v>2.52</v>
      </c>
      <c r="L338" s="4">
        <v>0.09</v>
      </c>
      <c r="M338" s="4">
        <v>6.01</v>
      </c>
    </row>
    <row r="339" spans="1:13" s="21" customFormat="1" x14ac:dyDescent="0.25">
      <c r="A339" s="18">
        <v>55</v>
      </c>
      <c r="B339" s="1" t="s">
        <v>16</v>
      </c>
      <c r="C339" s="2">
        <v>5</v>
      </c>
      <c r="D339" s="4">
        <f t="shared" si="132"/>
        <v>29.15</v>
      </c>
      <c r="E339" s="4">
        <v>4.2300000000000004</v>
      </c>
      <c r="F339" s="4">
        <v>2.5499999999999998</v>
      </c>
      <c r="G339" s="4">
        <v>8.01</v>
      </c>
      <c r="H339" s="4">
        <v>5.74</v>
      </c>
      <c r="I339" s="38" t="s">
        <v>140</v>
      </c>
      <c r="J339" s="3">
        <v>0.52</v>
      </c>
      <c r="K339" s="4">
        <v>2.52</v>
      </c>
      <c r="L339" s="4">
        <v>0.09</v>
      </c>
      <c r="M339" s="4">
        <v>6.01</v>
      </c>
    </row>
    <row r="340" spans="1:13" s="21" customFormat="1" x14ac:dyDescent="0.25">
      <c r="A340" s="18">
        <v>56</v>
      </c>
      <c r="B340" s="1" t="s">
        <v>16</v>
      </c>
      <c r="C340" s="2">
        <v>6</v>
      </c>
      <c r="D340" s="4">
        <f t="shared" si="132"/>
        <v>29.23</v>
      </c>
      <c r="E340" s="4">
        <v>4.2300000000000004</v>
      </c>
      <c r="F340" s="4">
        <v>2.5499999999999998</v>
      </c>
      <c r="G340" s="4">
        <v>8.01</v>
      </c>
      <c r="H340" s="4">
        <v>5.82</v>
      </c>
      <c r="I340" s="38" t="s">
        <v>140</v>
      </c>
      <c r="J340" s="3">
        <v>0.59</v>
      </c>
      <c r="K340" s="4">
        <v>2.52</v>
      </c>
      <c r="L340" s="4">
        <v>0.09</v>
      </c>
      <c r="M340" s="4">
        <v>6.01</v>
      </c>
    </row>
    <row r="341" spans="1:13" s="21" customFormat="1" x14ac:dyDescent="0.25">
      <c r="A341" s="18">
        <v>57</v>
      </c>
      <c r="B341" s="1" t="s">
        <v>16</v>
      </c>
      <c r="C341" s="2">
        <v>8</v>
      </c>
      <c r="D341" s="4">
        <f t="shared" si="132"/>
        <v>29.24</v>
      </c>
      <c r="E341" s="4">
        <v>4.2300000000000004</v>
      </c>
      <c r="F341" s="4">
        <v>2.5499999999999998</v>
      </c>
      <c r="G341" s="4">
        <v>8.01</v>
      </c>
      <c r="H341" s="4">
        <v>5.83</v>
      </c>
      <c r="I341" s="38" t="s">
        <v>140</v>
      </c>
      <c r="J341" s="3">
        <v>0.6</v>
      </c>
      <c r="K341" s="4">
        <v>2.52</v>
      </c>
      <c r="L341" s="4">
        <v>0.09</v>
      </c>
      <c r="M341" s="4">
        <v>6.01</v>
      </c>
    </row>
    <row r="342" spans="1:13" s="21" customFormat="1" x14ac:dyDescent="0.25">
      <c r="A342" s="18">
        <v>58</v>
      </c>
      <c r="B342" s="1" t="s">
        <v>16</v>
      </c>
      <c r="C342" s="2">
        <v>9</v>
      </c>
      <c r="D342" s="4">
        <f t="shared" si="132"/>
        <v>29.12</v>
      </c>
      <c r="E342" s="4">
        <v>4.2300000000000004</v>
      </c>
      <c r="F342" s="4">
        <v>2.5499999999999998</v>
      </c>
      <c r="G342" s="4">
        <v>8.01</v>
      </c>
      <c r="H342" s="4">
        <v>5.71</v>
      </c>
      <c r="I342" s="38" t="s">
        <v>140</v>
      </c>
      <c r="J342" s="3">
        <v>0.49</v>
      </c>
      <c r="K342" s="4">
        <v>2.52</v>
      </c>
      <c r="L342" s="4">
        <v>0.09</v>
      </c>
      <c r="M342" s="4">
        <v>6.01</v>
      </c>
    </row>
    <row r="343" spans="1:13" s="21" customFormat="1" x14ac:dyDescent="0.25">
      <c r="A343" s="18">
        <v>59</v>
      </c>
      <c r="B343" s="1" t="s">
        <v>16</v>
      </c>
      <c r="C343" s="2">
        <v>12</v>
      </c>
      <c r="D343" s="4">
        <f t="shared" si="132"/>
        <v>29.24</v>
      </c>
      <c r="E343" s="4">
        <v>4.2300000000000004</v>
      </c>
      <c r="F343" s="4">
        <v>2.5499999999999998</v>
      </c>
      <c r="G343" s="4">
        <v>8.01</v>
      </c>
      <c r="H343" s="4">
        <v>5.83</v>
      </c>
      <c r="I343" s="38" t="s">
        <v>140</v>
      </c>
      <c r="J343" s="3">
        <v>0.6</v>
      </c>
      <c r="K343" s="4">
        <v>2.52</v>
      </c>
      <c r="L343" s="4">
        <v>0.09</v>
      </c>
      <c r="M343" s="4">
        <v>6.01</v>
      </c>
    </row>
    <row r="344" spans="1:13" s="21" customFormat="1" x14ac:dyDescent="0.25">
      <c r="A344" s="18">
        <v>60</v>
      </c>
      <c r="B344" s="1" t="s">
        <v>16</v>
      </c>
      <c r="C344" s="2">
        <v>14</v>
      </c>
      <c r="D344" s="4">
        <f t="shared" si="132"/>
        <v>29.31</v>
      </c>
      <c r="E344" s="4">
        <v>4.2300000000000004</v>
      </c>
      <c r="F344" s="4">
        <v>2.5499999999999998</v>
      </c>
      <c r="G344" s="4">
        <v>8.01</v>
      </c>
      <c r="H344" s="4">
        <v>5.9</v>
      </c>
      <c r="I344" s="38" t="s">
        <v>140</v>
      </c>
      <c r="J344" s="3">
        <v>0.66</v>
      </c>
      <c r="K344" s="4">
        <v>2.52</v>
      </c>
      <c r="L344" s="4">
        <v>0.09</v>
      </c>
      <c r="M344" s="4">
        <v>6.01</v>
      </c>
    </row>
    <row r="345" spans="1:13" s="21" customFormat="1" x14ac:dyDescent="0.25">
      <c r="A345" s="18">
        <v>61</v>
      </c>
      <c r="B345" s="1" t="s">
        <v>16</v>
      </c>
      <c r="C345" s="2">
        <v>18</v>
      </c>
      <c r="D345" s="4">
        <f t="shared" si="132"/>
        <v>29.28</v>
      </c>
      <c r="E345" s="4">
        <v>4.2300000000000004</v>
      </c>
      <c r="F345" s="4">
        <v>2.5499999999999998</v>
      </c>
      <c r="G345" s="4">
        <v>8.01</v>
      </c>
      <c r="H345" s="4">
        <v>5.87</v>
      </c>
      <c r="I345" s="38" t="s">
        <v>140</v>
      </c>
      <c r="J345" s="3">
        <v>0.63</v>
      </c>
      <c r="K345" s="4">
        <v>2.52</v>
      </c>
      <c r="L345" s="4">
        <v>0.09</v>
      </c>
      <c r="M345" s="4">
        <v>6.01</v>
      </c>
    </row>
    <row r="346" spans="1:13" s="21" customFormat="1" x14ac:dyDescent="0.25">
      <c r="A346" s="18">
        <v>62</v>
      </c>
      <c r="B346" s="1" t="s">
        <v>16</v>
      </c>
      <c r="C346" s="2">
        <v>20</v>
      </c>
      <c r="D346" s="4">
        <f t="shared" si="132"/>
        <v>29.28</v>
      </c>
      <c r="E346" s="4">
        <v>4.2300000000000004</v>
      </c>
      <c r="F346" s="4">
        <v>2.5499999999999998</v>
      </c>
      <c r="G346" s="4">
        <v>8.01</v>
      </c>
      <c r="H346" s="4">
        <v>5.87</v>
      </c>
      <c r="I346" s="38" t="s">
        <v>140</v>
      </c>
      <c r="J346" s="3">
        <v>0.63</v>
      </c>
      <c r="K346" s="4">
        <v>2.52</v>
      </c>
      <c r="L346" s="4">
        <v>0.09</v>
      </c>
      <c r="M346" s="4">
        <v>6.01</v>
      </c>
    </row>
    <row r="347" spans="1:13" s="21" customFormat="1" x14ac:dyDescent="0.25">
      <c r="A347" s="18">
        <v>63</v>
      </c>
      <c r="B347" s="1" t="s">
        <v>16</v>
      </c>
      <c r="C347" s="2">
        <v>22</v>
      </c>
      <c r="D347" s="4">
        <f t="shared" si="132"/>
        <v>29.24</v>
      </c>
      <c r="E347" s="4">
        <v>4.2300000000000004</v>
      </c>
      <c r="F347" s="4">
        <v>2.5499999999999998</v>
      </c>
      <c r="G347" s="4">
        <v>8.01</v>
      </c>
      <c r="H347" s="4">
        <v>5.83</v>
      </c>
      <c r="I347" s="38" t="s">
        <v>140</v>
      </c>
      <c r="J347" s="3">
        <v>0.6</v>
      </c>
      <c r="K347" s="4">
        <v>2.52</v>
      </c>
      <c r="L347" s="4">
        <v>0.09</v>
      </c>
      <c r="M347" s="4">
        <v>6.01</v>
      </c>
    </row>
    <row r="348" spans="1:13" s="21" customFormat="1" x14ac:dyDescent="0.25">
      <c r="A348" s="18">
        <v>64</v>
      </c>
      <c r="B348" s="1" t="s">
        <v>16</v>
      </c>
      <c r="C348" s="2">
        <v>32</v>
      </c>
      <c r="D348" s="4">
        <f t="shared" si="132"/>
        <v>29.04</v>
      </c>
      <c r="E348" s="4">
        <v>4.2300000000000004</v>
      </c>
      <c r="F348" s="4">
        <v>2.5499999999999998</v>
      </c>
      <c r="G348" s="4">
        <v>8.01</v>
      </c>
      <c r="H348" s="4">
        <v>5.63</v>
      </c>
      <c r="I348" s="38" t="s">
        <v>140</v>
      </c>
      <c r="J348" s="3">
        <v>0.41</v>
      </c>
      <c r="K348" s="4">
        <v>2.52</v>
      </c>
      <c r="L348" s="4">
        <v>0.09</v>
      </c>
      <c r="M348" s="4">
        <v>6.01</v>
      </c>
    </row>
    <row r="349" spans="1:13" s="21" customFormat="1" x14ac:dyDescent="0.25">
      <c r="A349" s="18">
        <v>65</v>
      </c>
      <c r="B349" s="1" t="s">
        <v>16</v>
      </c>
      <c r="C349" s="2">
        <v>33</v>
      </c>
      <c r="D349" s="4">
        <f t="shared" si="132"/>
        <v>28.98</v>
      </c>
      <c r="E349" s="41">
        <f t="shared" ref="E349" si="133">4.07*1.04</f>
        <v>4.2300000000000004</v>
      </c>
      <c r="F349" s="41">
        <f t="shared" ref="F349" si="134">2.45*1.04</f>
        <v>2.5499999999999998</v>
      </c>
      <c r="G349" s="41">
        <f t="shared" ref="G349" si="135">7.7*1.04</f>
        <v>8.01</v>
      </c>
      <c r="H349" s="14">
        <f>5.36*1.04</f>
        <v>5.57</v>
      </c>
      <c r="I349" s="38" t="s">
        <v>140</v>
      </c>
      <c r="J349" s="3">
        <v>0.37</v>
      </c>
      <c r="K349" s="41">
        <f t="shared" ref="K349" si="136">2.42*1.04</f>
        <v>2.52</v>
      </c>
      <c r="L349" s="41">
        <f t="shared" ref="L349" si="137">0.09*1.04</f>
        <v>0.09</v>
      </c>
      <c r="M349" s="15">
        <f t="shared" ref="M349" si="138">5.78*1.04</f>
        <v>6.01</v>
      </c>
    </row>
    <row r="350" spans="1:13" s="21" customFormat="1" x14ac:dyDescent="0.25">
      <c r="A350" s="18">
        <v>66</v>
      </c>
      <c r="B350" s="1" t="s">
        <v>16</v>
      </c>
      <c r="C350" s="2">
        <v>34</v>
      </c>
      <c r="D350" s="4">
        <f>E350+F350+G350+H350+K350+L350+M350</f>
        <v>29.03</v>
      </c>
      <c r="E350" s="41">
        <v>4.2300000000000004</v>
      </c>
      <c r="F350" s="41">
        <v>2.5499999999999998</v>
      </c>
      <c r="G350" s="41">
        <v>8.01</v>
      </c>
      <c r="H350" s="41">
        <v>5.62</v>
      </c>
      <c r="I350" s="38" t="s">
        <v>140</v>
      </c>
      <c r="J350" s="3">
        <v>0.41</v>
      </c>
      <c r="K350" s="41">
        <v>2.52</v>
      </c>
      <c r="L350" s="41">
        <v>0.09</v>
      </c>
      <c r="M350" s="41">
        <v>6.01</v>
      </c>
    </row>
    <row r="351" spans="1:13" s="21" customFormat="1" x14ac:dyDescent="0.25">
      <c r="A351" s="18">
        <v>67</v>
      </c>
      <c r="B351" s="1" t="s">
        <v>16</v>
      </c>
      <c r="C351" s="2">
        <v>35</v>
      </c>
      <c r="D351" s="4">
        <f>E351+F351+G351+H351+K351+L351+M351</f>
        <v>28.86</v>
      </c>
      <c r="E351" s="41">
        <f t="shared" ref="E351:E352" si="139">4.07*1.04</f>
        <v>4.2300000000000004</v>
      </c>
      <c r="F351" s="41">
        <f t="shared" ref="F351:F352" si="140">2.45*1.04</f>
        <v>2.5499999999999998</v>
      </c>
      <c r="G351" s="41">
        <f t="shared" ref="G351:G352" si="141">7.7*1.04</f>
        <v>8.01</v>
      </c>
      <c r="H351" s="14">
        <f>5.24*1.04</f>
        <v>5.45</v>
      </c>
      <c r="I351" s="38" t="s">
        <v>140</v>
      </c>
      <c r="J351" s="3">
        <v>0.26</v>
      </c>
      <c r="K351" s="41">
        <f t="shared" ref="K351:K352" si="142">2.42*1.04</f>
        <v>2.52</v>
      </c>
      <c r="L351" s="41">
        <f t="shared" ref="L351:L352" si="143">0.09*1.04</f>
        <v>0.09</v>
      </c>
      <c r="M351" s="15">
        <f t="shared" ref="M351:M352" si="144">5.78*1.04</f>
        <v>6.01</v>
      </c>
    </row>
    <row r="352" spans="1:13" s="21" customFormat="1" x14ac:dyDescent="0.25">
      <c r="A352" s="18">
        <v>68</v>
      </c>
      <c r="B352" s="1" t="s">
        <v>16</v>
      </c>
      <c r="C352" s="2">
        <v>37</v>
      </c>
      <c r="D352" s="4">
        <f>E352+F352+G352+H352+K352+L352+M352</f>
        <v>28.82</v>
      </c>
      <c r="E352" s="41">
        <f t="shared" si="139"/>
        <v>4.2300000000000004</v>
      </c>
      <c r="F352" s="41">
        <f t="shared" si="140"/>
        <v>2.5499999999999998</v>
      </c>
      <c r="G352" s="41">
        <f t="shared" si="141"/>
        <v>8.01</v>
      </c>
      <c r="H352" s="14">
        <f>5.2*1.04</f>
        <v>5.41</v>
      </c>
      <c r="I352" s="38" t="s">
        <v>140</v>
      </c>
      <c r="J352" s="3">
        <v>0.22</v>
      </c>
      <c r="K352" s="41">
        <f t="shared" si="142"/>
        <v>2.52</v>
      </c>
      <c r="L352" s="41">
        <f t="shared" si="143"/>
        <v>0.09</v>
      </c>
      <c r="M352" s="15">
        <f t="shared" si="144"/>
        <v>6.01</v>
      </c>
    </row>
    <row r="353" spans="1:13" s="21" customFormat="1" x14ac:dyDescent="0.25">
      <c r="A353" s="18">
        <v>69</v>
      </c>
      <c r="B353" s="1" t="s">
        <v>16</v>
      </c>
      <c r="C353" s="2">
        <v>39</v>
      </c>
      <c r="D353" s="4">
        <f t="shared" ref="D353:D399" si="145">E353+F353+G353+H353+K353+L353+M353</f>
        <v>28.89</v>
      </c>
      <c r="E353" s="4">
        <v>4.2300000000000004</v>
      </c>
      <c r="F353" s="4">
        <v>2.5499999999999998</v>
      </c>
      <c r="G353" s="4">
        <v>8.01</v>
      </c>
      <c r="H353" s="4">
        <v>5.48</v>
      </c>
      <c r="I353" s="38" t="s">
        <v>140</v>
      </c>
      <c r="J353" s="3">
        <v>0.28999999999999998</v>
      </c>
      <c r="K353" s="4">
        <v>2.52</v>
      </c>
      <c r="L353" s="4">
        <v>0.09</v>
      </c>
      <c r="M353" s="4">
        <v>6.01</v>
      </c>
    </row>
    <row r="354" spans="1:13" s="21" customFormat="1" x14ac:dyDescent="0.25">
      <c r="A354" s="18">
        <v>70</v>
      </c>
      <c r="B354" s="1" t="s">
        <v>16</v>
      </c>
      <c r="C354" s="2">
        <v>43</v>
      </c>
      <c r="D354" s="4">
        <f t="shared" si="145"/>
        <v>28.98</v>
      </c>
      <c r="E354" s="4">
        <v>4.2300000000000004</v>
      </c>
      <c r="F354" s="4">
        <v>2.5499999999999998</v>
      </c>
      <c r="G354" s="4">
        <v>8.01</v>
      </c>
      <c r="H354" s="4">
        <v>5.57</v>
      </c>
      <c r="I354" s="38" t="s">
        <v>140</v>
      </c>
      <c r="J354" s="3">
        <v>0.37</v>
      </c>
      <c r="K354" s="4">
        <v>2.52</v>
      </c>
      <c r="L354" s="4">
        <v>0.09</v>
      </c>
      <c r="M354" s="4">
        <v>6.01</v>
      </c>
    </row>
    <row r="355" spans="1:13" s="21" customFormat="1" x14ac:dyDescent="0.25">
      <c r="A355" s="18">
        <v>71</v>
      </c>
      <c r="B355" s="1" t="s">
        <v>16</v>
      </c>
      <c r="C355" s="2">
        <v>45</v>
      </c>
      <c r="D355" s="4">
        <f t="shared" si="145"/>
        <v>28.98</v>
      </c>
      <c r="E355" s="4">
        <v>4.2300000000000004</v>
      </c>
      <c r="F355" s="4">
        <v>2.5499999999999998</v>
      </c>
      <c r="G355" s="4">
        <v>8.01</v>
      </c>
      <c r="H355" s="4">
        <v>5.57</v>
      </c>
      <c r="I355" s="38" t="s">
        <v>140</v>
      </c>
      <c r="J355" s="3">
        <v>0.37</v>
      </c>
      <c r="K355" s="4">
        <v>2.52</v>
      </c>
      <c r="L355" s="4">
        <v>0.09</v>
      </c>
      <c r="M355" s="4">
        <v>6.01</v>
      </c>
    </row>
    <row r="356" spans="1:13" s="21" customFormat="1" x14ac:dyDescent="0.25">
      <c r="A356" s="18">
        <v>72</v>
      </c>
      <c r="B356" s="1" t="s">
        <v>16</v>
      </c>
      <c r="C356" s="2">
        <v>47</v>
      </c>
      <c r="D356" s="4">
        <f t="shared" si="145"/>
        <v>29.01</v>
      </c>
      <c r="E356" s="4">
        <v>4.2300000000000004</v>
      </c>
      <c r="F356" s="4">
        <v>2.5499999999999998</v>
      </c>
      <c r="G356" s="4">
        <v>8.01</v>
      </c>
      <c r="H356" s="4">
        <v>5.6</v>
      </c>
      <c r="I356" s="38" t="s">
        <v>140</v>
      </c>
      <c r="J356" s="3">
        <v>0.38</v>
      </c>
      <c r="K356" s="4">
        <v>2.52</v>
      </c>
      <c r="L356" s="4">
        <v>0.09</v>
      </c>
      <c r="M356" s="4">
        <v>6.01</v>
      </c>
    </row>
    <row r="357" spans="1:13" s="21" customFormat="1" x14ac:dyDescent="0.25">
      <c r="A357" s="18">
        <v>73</v>
      </c>
      <c r="B357" s="1" t="s">
        <v>16</v>
      </c>
      <c r="C357" s="2" t="s">
        <v>80</v>
      </c>
      <c r="D357" s="4">
        <f t="shared" si="145"/>
        <v>29.04</v>
      </c>
      <c r="E357" s="4">
        <v>4.2300000000000004</v>
      </c>
      <c r="F357" s="4">
        <v>2.5499999999999998</v>
      </c>
      <c r="G357" s="4">
        <v>8.01</v>
      </c>
      <c r="H357" s="4">
        <v>5.63</v>
      </c>
      <c r="I357" s="38" t="s">
        <v>140</v>
      </c>
      <c r="J357" s="3">
        <v>0.41</v>
      </c>
      <c r="K357" s="4">
        <v>2.52</v>
      </c>
      <c r="L357" s="4">
        <v>0.09</v>
      </c>
      <c r="M357" s="4">
        <v>6.01</v>
      </c>
    </row>
    <row r="358" spans="1:13" s="21" customFormat="1" x14ac:dyDescent="0.25">
      <c r="A358" s="18">
        <v>74</v>
      </c>
      <c r="B358" s="1" t="s">
        <v>81</v>
      </c>
      <c r="C358" s="2">
        <v>3</v>
      </c>
      <c r="D358" s="4">
        <f t="shared" si="145"/>
        <v>29.04</v>
      </c>
      <c r="E358" s="4">
        <v>4.2300000000000004</v>
      </c>
      <c r="F358" s="4">
        <v>2.5499999999999998</v>
      </c>
      <c r="G358" s="4">
        <v>8.01</v>
      </c>
      <c r="H358" s="4">
        <v>5.63</v>
      </c>
      <c r="I358" s="38" t="s">
        <v>140</v>
      </c>
      <c r="J358" s="3">
        <v>0.41</v>
      </c>
      <c r="K358" s="4">
        <v>2.52</v>
      </c>
      <c r="L358" s="4">
        <v>0.09</v>
      </c>
      <c r="M358" s="4">
        <v>6.01</v>
      </c>
    </row>
    <row r="359" spans="1:13" s="21" customFormat="1" x14ac:dyDescent="0.25">
      <c r="A359" s="18">
        <v>75</v>
      </c>
      <c r="B359" s="1" t="s">
        <v>107</v>
      </c>
      <c r="C359" s="2">
        <v>19</v>
      </c>
      <c r="D359" s="32">
        <f t="shared" si="145"/>
        <v>25.07</v>
      </c>
      <c r="E359" s="41">
        <v>1.82</v>
      </c>
      <c r="F359" s="47">
        <v>3.75</v>
      </c>
      <c r="G359" s="48">
        <v>7.24</v>
      </c>
      <c r="H359" s="19">
        <v>4.04</v>
      </c>
      <c r="I359" s="38" t="s">
        <v>140</v>
      </c>
      <c r="J359" s="3">
        <v>0.47</v>
      </c>
      <c r="K359" s="32">
        <v>1.1100000000000001</v>
      </c>
      <c r="L359" s="32">
        <v>0.09</v>
      </c>
      <c r="M359" s="32">
        <v>7.02</v>
      </c>
    </row>
    <row r="360" spans="1:13" s="21" customFormat="1" x14ac:dyDescent="0.25">
      <c r="A360" s="18">
        <v>76</v>
      </c>
      <c r="B360" s="1" t="s">
        <v>107</v>
      </c>
      <c r="C360" s="2">
        <v>20</v>
      </c>
      <c r="D360" s="41">
        <f t="shared" si="145"/>
        <v>25.05</v>
      </c>
      <c r="E360" s="41">
        <v>1.82</v>
      </c>
      <c r="F360" s="47">
        <v>3.75</v>
      </c>
      <c r="G360" s="50">
        <v>7.24</v>
      </c>
      <c r="H360" s="19">
        <v>4.0199999999999996</v>
      </c>
      <c r="I360" s="38" t="s">
        <v>140</v>
      </c>
      <c r="J360" s="3">
        <v>0.53</v>
      </c>
      <c r="K360" s="41">
        <v>1.1100000000000001</v>
      </c>
      <c r="L360" s="41">
        <v>0.09</v>
      </c>
      <c r="M360" s="41">
        <v>7.02</v>
      </c>
    </row>
    <row r="361" spans="1:13" s="21" customFormat="1" x14ac:dyDescent="0.25">
      <c r="A361" s="18">
        <v>77</v>
      </c>
      <c r="B361" s="1" t="s">
        <v>94</v>
      </c>
      <c r="C361" s="2" t="s">
        <v>101</v>
      </c>
      <c r="D361" s="32">
        <f t="shared" si="145"/>
        <v>27.11</v>
      </c>
      <c r="E361" s="41">
        <v>1.97</v>
      </c>
      <c r="F361" s="41">
        <v>4.0599999999999996</v>
      </c>
      <c r="G361" s="41">
        <v>7.83</v>
      </c>
      <c r="H361" s="41">
        <v>4.37</v>
      </c>
      <c r="I361" s="38" t="s">
        <v>140</v>
      </c>
      <c r="J361" s="3">
        <v>0.32</v>
      </c>
      <c r="K361" s="41">
        <v>1.2</v>
      </c>
      <c r="L361" s="41">
        <v>0.09</v>
      </c>
      <c r="M361" s="41">
        <v>7.59</v>
      </c>
    </row>
    <row r="362" spans="1:13" s="21" customFormat="1" x14ac:dyDescent="0.25">
      <c r="A362" s="18">
        <v>78</v>
      </c>
      <c r="B362" s="1" t="s">
        <v>94</v>
      </c>
      <c r="C362" s="2">
        <v>19</v>
      </c>
      <c r="D362" s="32">
        <f t="shared" si="145"/>
        <v>25.11</v>
      </c>
      <c r="E362" s="41">
        <v>1.82</v>
      </c>
      <c r="F362" s="47">
        <v>3.75</v>
      </c>
      <c r="G362" s="48">
        <v>7.24</v>
      </c>
      <c r="H362" s="19">
        <v>4.08</v>
      </c>
      <c r="I362" s="38" t="s">
        <v>140</v>
      </c>
      <c r="J362" s="3">
        <v>0.55000000000000004</v>
      </c>
      <c r="K362" s="32">
        <v>1.1100000000000001</v>
      </c>
      <c r="L362" s="32">
        <v>0.09</v>
      </c>
      <c r="M362" s="32">
        <v>7.02</v>
      </c>
    </row>
    <row r="363" spans="1:13" s="21" customFormat="1" x14ac:dyDescent="0.25">
      <c r="A363" s="18">
        <v>79</v>
      </c>
      <c r="B363" s="1" t="s">
        <v>94</v>
      </c>
      <c r="C363" s="2" t="s">
        <v>109</v>
      </c>
      <c r="D363" s="32">
        <f t="shared" si="145"/>
        <v>25.05</v>
      </c>
      <c r="E363" s="41">
        <v>1.82</v>
      </c>
      <c r="F363" s="47">
        <v>3.75</v>
      </c>
      <c r="G363" s="48">
        <v>7.24</v>
      </c>
      <c r="H363" s="19">
        <v>4.0199999999999996</v>
      </c>
      <c r="I363" s="38" t="s">
        <v>140</v>
      </c>
      <c r="J363" s="3">
        <v>0.64</v>
      </c>
      <c r="K363" s="32">
        <v>1.1100000000000001</v>
      </c>
      <c r="L363" s="32">
        <v>0.09</v>
      </c>
      <c r="M363" s="32">
        <v>7.02</v>
      </c>
    </row>
    <row r="364" spans="1:13" s="21" customFormat="1" x14ac:dyDescent="0.25">
      <c r="A364" s="18">
        <v>80</v>
      </c>
      <c r="B364" s="1" t="s">
        <v>94</v>
      </c>
      <c r="C364" s="2">
        <v>20</v>
      </c>
      <c r="D364" s="32">
        <f t="shared" si="145"/>
        <v>25.05</v>
      </c>
      <c r="E364" s="41">
        <v>1.82</v>
      </c>
      <c r="F364" s="47">
        <v>3.75</v>
      </c>
      <c r="G364" s="48">
        <v>7.24</v>
      </c>
      <c r="H364" s="19">
        <v>4.0199999999999996</v>
      </c>
      <c r="I364" s="38" t="s">
        <v>140</v>
      </c>
      <c r="J364" s="3">
        <v>0.81</v>
      </c>
      <c r="K364" s="32">
        <v>1.1100000000000001</v>
      </c>
      <c r="L364" s="32">
        <v>0.09</v>
      </c>
      <c r="M364" s="32">
        <v>7.02</v>
      </c>
    </row>
    <row r="365" spans="1:13" s="21" customFormat="1" x14ac:dyDescent="0.25">
      <c r="A365" s="18">
        <v>81</v>
      </c>
      <c r="B365" s="1" t="s">
        <v>94</v>
      </c>
      <c r="C365" s="2">
        <v>21</v>
      </c>
      <c r="D365" s="32">
        <f t="shared" si="145"/>
        <v>25.05</v>
      </c>
      <c r="E365" s="41">
        <v>1.82</v>
      </c>
      <c r="F365" s="47">
        <v>3.75</v>
      </c>
      <c r="G365" s="48">
        <v>7.24</v>
      </c>
      <c r="H365" s="19">
        <v>4.0199999999999996</v>
      </c>
      <c r="I365" s="38" t="s">
        <v>140</v>
      </c>
      <c r="J365" s="3">
        <v>0.8</v>
      </c>
      <c r="K365" s="32">
        <v>1.1100000000000001</v>
      </c>
      <c r="L365" s="32">
        <v>0.09</v>
      </c>
      <c r="M365" s="32">
        <v>7.02</v>
      </c>
    </row>
    <row r="366" spans="1:13" s="21" customFormat="1" x14ac:dyDescent="0.25">
      <c r="A366" s="18">
        <v>82</v>
      </c>
      <c r="B366" s="1" t="s">
        <v>94</v>
      </c>
      <c r="C366" s="2">
        <v>22</v>
      </c>
      <c r="D366" s="32">
        <f t="shared" si="145"/>
        <v>25.12</v>
      </c>
      <c r="E366" s="41">
        <v>1.82</v>
      </c>
      <c r="F366" s="47">
        <v>3.75</v>
      </c>
      <c r="G366" s="48">
        <v>7.24</v>
      </c>
      <c r="H366" s="19">
        <v>4.09</v>
      </c>
      <c r="I366" s="38" t="s">
        <v>140</v>
      </c>
      <c r="J366" s="3">
        <v>0.82</v>
      </c>
      <c r="K366" s="32">
        <v>1.1100000000000001</v>
      </c>
      <c r="L366" s="32">
        <v>0.09</v>
      </c>
      <c r="M366" s="32">
        <v>7.02</v>
      </c>
    </row>
    <row r="367" spans="1:13" s="21" customFormat="1" x14ac:dyDescent="0.25">
      <c r="A367" s="18">
        <v>83</v>
      </c>
      <c r="B367" s="1" t="s">
        <v>94</v>
      </c>
      <c r="C367" s="2">
        <v>23</v>
      </c>
      <c r="D367" s="32">
        <f t="shared" si="145"/>
        <v>25.05</v>
      </c>
      <c r="E367" s="41">
        <v>1.82</v>
      </c>
      <c r="F367" s="47">
        <v>3.75</v>
      </c>
      <c r="G367" s="48">
        <v>7.24</v>
      </c>
      <c r="H367" s="19">
        <v>4.0199999999999996</v>
      </c>
      <c r="I367" s="38" t="s">
        <v>140</v>
      </c>
      <c r="J367" s="3">
        <v>0.61</v>
      </c>
      <c r="K367" s="32">
        <v>1.1100000000000001</v>
      </c>
      <c r="L367" s="32">
        <v>0.09</v>
      </c>
      <c r="M367" s="32">
        <v>7.02</v>
      </c>
    </row>
    <row r="368" spans="1:13" s="21" customFormat="1" x14ac:dyDescent="0.25">
      <c r="A368" s="18">
        <v>84</v>
      </c>
      <c r="B368" s="1" t="s">
        <v>94</v>
      </c>
      <c r="C368" s="2">
        <v>24</v>
      </c>
      <c r="D368" s="32">
        <f t="shared" si="145"/>
        <v>25.05</v>
      </c>
      <c r="E368" s="41">
        <v>1.82</v>
      </c>
      <c r="F368" s="47">
        <v>3.75</v>
      </c>
      <c r="G368" s="48">
        <v>7.24</v>
      </c>
      <c r="H368" s="19">
        <v>4.0199999999999996</v>
      </c>
      <c r="I368" s="38" t="s">
        <v>140</v>
      </c>
      <c r="J368" s="3">
        <v>0.78</v>
      </c>
      <c r="K368" s="32">
        <v>1.1100000000000001</v>
      </c>
      <c r="L368" s="32">
        <v>0.09</v>
      </c>
      <c r="M368" s="32">
        <v>7.02</v>
      </c>
    </row>
    <row r="369" spans="1:13" s="21" customFormat="1" x14ac:dyDescent="0.25">
      <c r="A369" s="18">
        <v>85</v>
      </c>
      <c r="B369" s="1" t="s">
        <v>95</v>
      </c>
      <c r="C369" s="2">
        <v>11</v>
      </c>
      <c r="D369" s="32">
        <f t="shared" si="145"/>
        <v>25.05</v>
      </c>
      <c r="E369" s="41">
        <v>1.82</v>
      </c>
      <c r="F369" s="47">
        <v>3.75</v>
      </c>
      <c r="G369" s="48">
        <v>7.24</v>
      </c>
      <c r="H369" s="19">
        <v>4.0199999999999996</v>
      </c>
      <c r="I369" s="38" t="s">
        <v>140</v>
      </c>
      <c r="J369" s="3">
        <v>0.52</v>
      </c>
      <c r="K369" s="32">
        <v>1.1100000000000001</v>
      </c>
      <c r="L369" s="32">
        <v>0.09</v>
      </c>
      <c r="M369" s="32">
        <v>7.02</v>
      </c>
    </row>
    <row r="370" spans="1:13" s="21" customFormat="1" x14ac:dyDescent="0.25">
      <c r="A370" s="18">
        <v>86</v>
      </c>
      <c r="B370" s="1" t="s">
        <v>95</v>
      </c>
      <c r="C370" s="2">
        <v>12</v>
      </c>
      <c r="D370" s="32">
        <f t="shared" si="145"/>
        <v>25.05</v>
      </c>
      <c r="E370" s="41">
        <v>1.82</v>
      </c>
      <c r="F370" s="47">
        <v>3.75</v>
      </c>
      <c r="G370" s="48">
        <v>7.24</v>
      </c>
      <c r="H370" s="19">
        <v>4.0199999999999996</v>
      </c>
      <c r="I370" s="38" t="s">
        <v>140</v>
      </c>
      <c r="J370" s="3">
        <v>0.82</v>
      </c>
      <c r="K370" s="32">
        <v>1.1100000000000001</v>
      </c>
      <c r="L370" s="32">
        <v>0.09</v>
      </c>
      <c r="M370" s="32">
        <v>7.02</v>
      </c>
    </row>
    <row r="371" spans="1:13" s="21" customFormat="1" x14ac:dyDescent="0.25">
      <c r="A371" s="18">
        <v>87</v>
      </c>
      <c r="B371" s="1" t="s">
        <v>95</v>
      </c>
      <c r="C371" s="2" t="s">
        <v>110</v>
      </c>
      <c r="D371" s="32">
        <f t="shared" si="145"/>
        <v>27.11</v>
      </c>
      <c r="E371" s="41">
        <v>1.97</v>
      </c>
      <c r="F371" s="41">
        <v>4.0599999999999996</v>
      </c>
      <c r="G371" s="41">
        <v>7.83</v>
      </c>
      <c r="H371" s="41">
        <v>4.37</v>
      </c>
      <c r="I371" s="38" t="s">
        <v>140</v>
      </c>
      <c r="J371" s="3">
        <v>0.38</v>
      </c>
      <c r="K371" s="41">
        <v>1.2</v>
      </c>
      <c r="L371" s="41">
        <v>0.09</v>
      </c>
      <c r="M371" s="41">
        <v>7.59</v>
      </c>
    </row>
    <row r="372" spans="1:13" s="21" customFormat="1" x14ac:dyDescent="0.25">
      <c r="A372" s="18">
        <v>88</v>
      </c>
      <c r="B372" s="1" t="s">
        <v>95</v>
      </c>
      <c r="C372" s="2">
        <v>14</v>
      </c>
      <c r="D372" s="32">
        <f t="shared" si="145"/>
        <v>25.05</v>
      </c>
      <c r="E372" s="41">
        <v>1.82</v>
      </c>
      <c r="F372" s="47">
        <v>3.75</v>
      </c>
      <c r="G372" s="48">
        <v>7.24</v>
      </c>
      <c r="H372" s="19">
        <v>4.0199999999999996</v>
      </c>
      <c r="I372" s="38" t="s">
        <v>140</v>
      </c>
      <c r="J372" s="3">
        <v>0.52</v>
      </c>
      <c r="K372" s="32">
        <v>1.1100000000000001</v>
      </c>
      <c r="L372" s="32">
        <v>0.09</v>
      </c>
      <c r="M372" s="32">
        <v>7.02</v>
      </c>
    </row>
    <row r="373" spans="1:13" s="21" customFormat="1" x14ac:dyDescent="0.25">
      <c r="A373" s="18">
        <v>89</v>
      </c>
      <c r="B373" s="1" t="s">
        <v>95</v>
      </c>
      <c r="C373" s="2">
        <v>16</v>
      </c>
      <c r="D373" s="32">
        <f t="shared" si="145"/>
        <v>25.05</v>
      </c>
      <c r="E373" s="41">
        <v>1.82</v>
      </c>
      <c r="F373" s="47">
        <v>3.75</v>
      </c>
      <c r="G373" s="48">
        <v>7.24</v>
      </c>
      <c r="H373" s="19">
        <v>4.0199999999999996</v>
      </c>
      <c r="I373" s="38" t="s">
        <v>140</v>
      </c>
      <c r="J373" s="3">
        <v>0.52</v>
      </c>
      <c r="K373" s="32">
        <v>1.1100000000000001</v>
      </c>
      <c r="L373" s="32">
        <v>0.09</v>
      </c>
      <c r="M373" s="32">
        <v>7.02</v>
      </c>
    </row>
    <row r="374" spans="1:13" s="21" customFormat="1" x14ac:dyDescent="0.25">
      <c r="A374" s="18">
        <v>90</v>
      </c>
      <c r="B374" s="1" t="s">
        <v>95</v>
      </c>
      <c r="C374" s="2">
        <v>18</v>
      </c>
      <c r="D374" s="32">
        <f t="shared" si="145"/>
        <v>24.96</v>
      </c>
      <c r="E374" s="41">
        <v>1.82</v>
      </c>
      <c r="F374" s="47">
        <v>3.75</v>
      </c>
      <c r="G374" s="48">
        <v>7.24</v>
      </c>
      <c r="H374" s="19">
        <v>3.93</v>
      </c>
      <c r="I374" s="38" t="s">
        <v>140</v>
      </c>
      <c r="J374" s="3">
        <v>0.56999999999999995</v>
      </c>
      <c r="K374" s="32">
        <v>1.1100000000000001</v>
      </c>
      <c r="L374" s="32">
        <v>0.09</v>
      </c>
      <c r="M374" s="32">
        <v>7.02</v>
      </c>
    </row>
    <row r="375" spans="1:13" s="21" customFormat="1" x14ac:dyDescent="0.25">
      <c r="A375" s="18">
        <v>91</v>
      </c>
      <c r="B375" s="1" t="s">
        <v>95</v>
      </c>
      <c r="C375" s="2">
        <v>19</v>
      </c>
      <c r="D375" s="32">
        <f t="shared" si="145"/>
        <v>25.05</v>
      </c>
      <c r="E375" s="41">
        <v>1.82</v>
      </c>
      <c r="F375" s="47">
        <v>3.75</v>
      </c>
      <c r="G375" s="48">
        <v>7.24</v>
      </c>
      <c r="H375" s="19">
        <v>4.0199999999999996</v>
      </c>
      <c r="I375" s="38" t="s">
        <v>140</v>
      </c>
      <c r="J375" s="3">
        <v>0.84</v>
      </c>
      <c r="K375" s="32">
        <v>1.1100000000000001</v>
      </c>
      <c r="L375" s="32">
        <v>0.09</v>
      </c>
      <c r="M375" s="32">
        <v>7.02</v>
      </c>
    </row>
    <row r="376" spans="1:13" s="21" customFormat="1" x14ac:dyDescent="0.25">
      <c r="A376" s="18">
        <v>92</v>
      </c>
      <c r="B376" s="1" t="s">
        <v>95</v>
      </c>
      <c r="C376" s="2">
        <v>21</v>
      </c>
      <c r="D376" s="32">
        <f t="shared" si="145"/>
        <v>25.05</v>
      </c>
      <c r="E376" s="41">
        <v>1.82</v>
      </c>
      <c r="F376" s="47">
        <v>3.75</v>
      </c>
      <c r="G376" s="48">
        <v>7.24</v>
      </c>
      <c r="H376" s="19">
        <v>4.0199999999999996</v>
      </c>
      <c r="I376" s="38" t="s">
        <v>140</v>
      </c>
      <c r="J376" s="3">
        <v>0.84</v>
      </c>
      <c r="K376" s="32">
        <v>1.1100000000000001</v>
      </c>
      <c r="L376" s="32">
        <v>0.09</v>
      </c>
      <c r="M376" s="32">
        <v>7.02</v>
      </c>
    </row>
    <row r="377" spans="1:13" s="21" customFormat="1" x14ac:dyDescent="0.25">
      <c r="A377" s="18">
        <v>93</v>
      </c>
      <c r="B377" s="1" t="s">
        <v>95</v>
      </c>
      <c r="C377" s="2">
        <v>23</v>
      </c>
      <c r="D377" s="32">
        <f t="shared" si="145"/>
        <v>25.14</v>
      </c>
      <c r="E377" s="41">
        <v>1.82</v>
      </c>
      <c r="F377" s="47">
        <v>3.75</v>
      </c>
      <c r="G377" s="48">
        <v>7.24</v>
      </c>
      <c r="H377" s="19">
        <v>4.1100000000000003</v>
      </c>
      <c r="I377" s="38" t="s">
        <v>140</v>
      </c>
      <c r="J377" s="3">
        <v>0.43</v>
      </c>
      <c r="K377" s="32">
        <v>1.1100000000000001</v>
      </c>
      <c r="L377" s="32">
        <v>0.09</v>
      </c>
      <c r="M377" s="32">
        <v>7.02</v>
      </c>
    </row>
    <row r="378" spans="1:13" s="21" customFormat="1" x14ac:dyDescent="0.25">
      <c r="A378" s="18">
        <v>94</v>
      </c>
      <c r="B378" s="1" t="s">
        <v>95</v>
      </c>
      <c r="C378" s="2">
        <v>25</v>
      </c>
      <c r="D378" s="32">
        <f t="shared" si="145"/>
        <v>27.09</v>
      </c>
      <c r="E378" s="41">
        <v>1.97</v>
      </c>
      <c r="F378" s="41">
        <v>4.0599999999999996</v>
      </c>
      <c r="G378" s="41">
        <v>7.83</v>
      </c>
      <c r="H378" s="41">
        <v>4.3499999999999996</v>
      </c>
      <c r="I378" s="38" t="s">
        <v>140</v>
      </c>
      <c r="J378" s="3">
        <v>0.39</v>
      </c>
      <c r="K378" s="41">
        <v>1.2</v>
      </c>
      <c r="L378" s="41">
        <v>0.09</v>
      </c>
      <c r="M378" s="41">
        <v>7.59</v>
      </c>
    </row>
    <row r="379" spans="1:13" s="21" customFormat="1" x14ac:dyDescent="0.25">
      <c r="A379" s="18">
        <v>95</v>
      </c>
      <c r="B379" s="1" t="s">
        <v>72</v>
      </c>
      <c r="C379" s="2" t="s">
        <v>113</v>
      </c>
      <c r="D379" s="32">
        <f t="shared" si="145"/>
        <v>25.05</v>
      </c>
      <c r="E379" s="41">
        <v>1.82</v>
      </c>
      <c r="F379" s="47">
        <v>3.75</v>
      </c>
      <c r="G379" s="48">
        <v>7.24</v>
      </c>
      <c r="H379" s="19">
        <v>4.0199999999999996</v>
      </c>
      <c r="I379" s="38" t="s">
        <v>140</v>
      </c>
      <c r="J379" s="3">
        <v>0.5</v>
      </c>
      <c r="K379" s="32">
        <v>1.1100000000000001</v>
      </c>
      <c r="L379" s="32">
        <v>0.09</v>
      </c>
      <c r="M379" s="32">
        <v>7.02</v>
      </c>
    </row>
    <row r="380" spans="1:13" s="21" customFormat="1" x14ac:dyDescent="0.25">
      <c r="A380" s="18">
        <v>96</v>
      </c>
      <c r="B380" s="1" t="s">
        <v>72</v>
      </c>
      <c r="C380" s="2">
        <v>13</v>
      </c>
      <c r="D380" s="32">
        <f t="shared" si="145"/>
        <v>27.09</v>
      </c>
      <c r="E380" s="41">
        <v>1.97</v>
      </c>
      <c r="F380" s="41">
        <v>4.0599999999999996</v>
      </c>
      <c r="G380" s="41">
        <v>7.83</v>
      </c>
      <c r="H380" s="41">
        <v>4.3499999999999996</v>
      </c>
      <c r="I380" s="38" t="s">
        <v>140</v>
      </c>
      <c r="J380" s="3">
        <v>0.68</v>
      </c>
      <c r="K380" s="32">
        <v>1.2</v>
      </c>
      <c r="L380" s="41">
        <v>0.09</v>
      </c>
      <c r="M380" s="41">
        <v>7.59</v>
      </c>
    </row>
    <row r="381" spans="1:13" s="21" customFormat="1" x14ac:dyDescent="0.25">
      <c r="A381" s="18">
        <v>97</v>
      </c>
      <c r="B381" s="1" t="s">
        <v>72</v>
      </c>
      <c r="C381" s="2" t="s">
        <v>115</v>
      </c>
      <c r="D381" s="32">
        <f t="shared" si="145"/>
        <v>25.05</v>
      </c>
      <c r="E381" s="41">
        <v>1.82</v>
      </c>
      <c r="F381" s="47">
        <v>3.75</v>
      </c>
      <c r="G381" s="48">
        <v>7.24</v>
      </c>
      <c r="H381" s="19">
        <v>4.0199999999999996</v>
      </c>
      <c r="I381" s="38" t="s">
        <v>140</v>
      </c>
      <c r="J381" s="3">
        <v>0.64</v>
      </c>
      <c r="K381" s="32">
        <v>1.1100000000000001</v>
      </c>
      <c r="L381" s="32">
        <v>0.09</v>
      </c>
      <c r="M381" s="32">
        <v>7.02</v>
      </c>
    </row>
    <row r="382" spans="1:13" s="21" customFormat="1" x14ac:dyDescent="0.25">
      <c r="A382" s="18">
        <v>98</v>
      </c>
      <c r="B382" s="1" t="s">
        <v>72</v>
      </c>
      <c r="C382" s="2">
        <v>6</v>
      </c>
      <c r="D382" s="32">
        <f t="shared" si="145"/>
        <v>25.05</v>
      </c>
      <c r="E382" s="41">
        <v>1.82</v>
      </c>
      <c r="F382" s="47">
        <v>3.75</v>
      </c>
      <c r="G382" s="48">
        <v>7.24</v>
      </c>
      <c r="H382" s="19">
        <v>4.0199999999999996</v>
      </c>
      <c r="I382" s="38" t="s">
        <v>140</v>
      </c>
      <c r="J382" s="3">
        <v>0.72</v>
      </c>
      <c r="K382" s="32">
        <v>1.1100000000000001</v>
      </c>
      <c r="L382" s="32">
        <v>0.09</v>
      </c>
      <c r="M382" s="32">
        <v>7.02</v>
      </c>
    </row>
    <row r="383" spans="1:13" s="21" customFormat="1" x14ac:dyDescent="0.25">
      <c r="A383" s="18">
        <v>99</v>
      </c>
      <c r="B383" s="1" t="s">
        <v>72</v>
      </c>
      <c r="C383" s="2">
        <v>8</v>
      </c>
      <c r="D383" s="32">
        <f t="shared" si="145"/>
        <v>25.05</v>
      </c>
      <c r="E383" s="41">
        <v>1.82</v>
      </c>
      <c r="F383" s="47">
        <v>3.75</v>
      </c>
      <c r="G383" s="48">
        <v>7.24</v>
      </c>
      <c r="H383" s="19">
        <v>4.0199999999999996</v>
      </c>
      <c r="I383" s="38" t="s">
        <v>140</v>
      </c>
      <c r="J383" s="3">
        <v>0.51</v>
      </c>
      <c r="K383" s="32">
        <v>1.1100000000000001</v>
      </c>
      <c r="L383" s="32">
        <v>0.09</v>
      </c>
      <c r="M383" s="32">
        <v>7.02</v>
      </c>
    </row>
    <row r="384" spans="1:13" s="21" customFormat="1" x14ac:dyDescent="0.25">
      <c r="A384" s="18">
        <v>100</v>
      </c>
      <c r="B384" s="1" t="s">
        <v>33</v>
      </c>
      <c r="C384" s="2">
        <v>32</v>
      </c>
      <c r="D384" s="32">
        <f t="shared" si="145"/>
        <v>26.96</v>
      </c>
      <c r="E384" s="4">
        <v>1.97</v>
      </c>
      <c r="F384" s="4">
        <v>4.0599999999999996</v>
      </c>
      <c r="G384" s="4">
        <v>7.83</v>
      </c>
      <c r="H384" s="4">
        <v>4.22</v>
      </c>
      <c r="I384" s="38" t="s">
        <v>140</v>
      </c>
      <c r="J384" s="3">
        <v>0.67</v>
      </c>
      <c r="K384" s="4">
        <v>1.2</v>
      </c>
      <c r="L384" s="4">
        <v>0.09</v>
      </c>
      <c r="M384" s="4">
        <v>7.59</v>
      </c>
    </row>
    <row r="385" spans="1:13" s="21" customFormat="1" x14ac:dyDescent="0.25">
      <c r="A385" s="18">
        <v>101</v>
      </c>
      <c r="B385" s="1" t="s">
        <v>33</v>
      </c>
      <c r="C385" s="2">
        <v>30</v>
      </c>
      <c r="D385" s="32">
        <f t="shared" si="145"/>
        <v>26.35</v>
      </c>
      <c r="E385" s="4">
        <v>1.97</v>
      </c>
      <c r="F385" s="4">
        <v>4.0599999999999996</v>
      </c>
      <c r="G385" s="4">
        <v>7.83</v>
      </c>
      <c r="H385" s="4">
        <v>3.61</v>
      </c>
      <c r="I385" s="38" t="s">
        <v>140</v>
      </c>
      <c r="J385" s="3">
        <v>1.08</v>
      </c>
      <c r="K385" s="4">
        <v>1.2</v>
      </c>
      <c r="L385" s="4">
        <v>0.09</v>
      </c>
      <c r="M385" s="4">
        <v>7.59</v>
      </c>
    </row>
    <row r="386" spans="1:13" s="21" customFormat="1" x14ac:dyDescent="0.25">
      <c r="A386" s="18">
        <v>102</v>
      </c>
      <c r="B386" s="1" t="s">
        <v>103</v>
      </c>
      <c r="C386" s="2">
        <v>11</v>
      </c>
      <c r="D386" s="32">
        <f t="shared" si="145"/>
        <v>27.09</v>
      </c>
      <c r="E386" s="4">
        <v>1.97</v>
      </c>
      <c r="F386" s="4">
        <v>4.0599999999999996</v>
      </c>
      <c r="G386" s="4">
        <v>7.83</v>
      </c>
      <c r="H386" s="4">
        <v>4.3499999999999996</v>
      </c>
      <c r="I386" s="38" t="s">
        <v>140</v>
      </c>
      <c r="J386" s="3">
        <v>0.43</v>
      </c>
      <c r="K386" s="4">
        <v>1.2</v>
      </c>
      <c r="L386" s="4">
        <v>0.09</v>
      </c>
      <c r="M386" s="4">
        <v>7.59</v>
      </c>
    </row>
    <row r="387" spans="1:13" s="21" customFormat="1" x14ac:dyDescent="0.25">
      <c r="A387" s="18">
        <v>103</v>
      </c>
      <c r="B387" s="1" t="s">
        <v>103</v>
      </c>
      <c r="C387" s="2">
        <v>13</v>
      </c>
      <c r="D387" s="32">
        <f t="shared" si="145"/>
        <v>27.09</v>
      </c>
      <c r="E387" s="4">
        <v>1.97</v>
      </c>
      <c r="F387" s="4">
        <v>4.0599999999999996</v>
      </c>
      <c r="G387" s="4">
        <v>7.83</v>
      </c>
      <c r="H387" s="4">
        <v>4.3499999999999996</v>
      </c>
      <c r="I387" s="38" t="s">
        <v>140</v>
      </c>
      <c r="J387" s="3">
        <v>0.4</v>
      </c>
      <c r="K387" s="4">
        <v>1.2</v>
      </c>
      <c r="L387" s="4">
        <v>0.09</v>
      </c>
      <c r="M387" s="4">
        <v>7.59</v>
      </c>
    </row>
    <row r="388" spans="1:13" s="21" customFormat="1" x14ac:dyDescent="0.25">
      <c r="A388" s="18">
        <v>104</v>
      </c>
      <c r="B388" s="1" t="s">
        <v>103</v>
      </c>
      <c r="C388" s="2">
        <v>15</v>
      </c>
      <c r="D388" s="32">
        <f t="shared" si="145"/>
        <v>27.09</v>
      </c>
      <c r="E388" s="4">
        <v>1.97</v>
      </c>
      <c r="F388" s="4">
        <v>4.0599999999999996</v>
      </c>
      <c r="G388" s="4">
        <v>7.83</v>
      </c>
      <c r="H388" s="4">
        <v>4.3499999999999996</v>
      </c>
      <c r="I388" s="38" t="s">
        <v>140</v>
      </c>
      <c r="J388" s="3">
        <v>0.4</v>
      </c>
      <c r="K388" s="4">
        <v>1.2</v>
      </c>
      <c r="L388" s="4">
        <v>0.09</v>
      </c>
      <c r="M388" s="4">
        <v>7.59</v>
      </c>
    </row>
    <row r="389" spans="1:13" s="21" customFormat="1" x14ac:dyDescent="0.25">
      <c r="A389" s="18">
        <v>105</v>
      </c>
      <c r="B389" s="1" t="s">
        <v>103</v>
      </c>
      <c r="C389" s="2">
        <v>17</v>
      </c>
      <c r="D389" s="32">
        <f t="shared" si="145"/>
        <v>27.09</v>
      </c>
      <c r="E389" s="4">
        <v>1.97</v>
      </c>
      <c r="F389" s="4">
        <v>4.0599999999999996</v>
      </c>
      <c r="G389" s="4">
        <v>7.83</v>
      </c>
      <c r="H389" s="4">
        <v>4.3499999999999996</v>
      </c>
      <c r="I389" s="38" t="s">
        <v>140</v>
      </c>
      <c r="J389" s="3">
        <v>0.38</v>
      </c>
      <c r="K389" s="4">
        <v>1.2</v>
      </c>
      <c r="L389" s="4">
        <v>0.09</v>
      </c>
      <c r="M389" s="4">
        <v>7.59</v>
      </c>
    </row>
    <row r="390" spans="1:13" s="21" customFormat="1" x14ac:dyDescent="0.25">
      <c r="A390" s="18">
        <v>106</v>
      </c>
      <c r="B390" s="1" t="s">
        <v>16</v>
      </c>
      <c r="C390" s="2">
        <v>53</v>
      </c>
      <c r="D390" s="32">
        <f t="shared" si="145"/>
        <v>31.22</v>
      </c>
      <c r="E390" s="41">
        <v>1.82</v>
      </c>
      <c r="F390" s="47">
        <v>3.75</v>
      </c>
      <c r="G390" s="48">
        <v>7.24</v>
      </c>
      <c r="H390" s="19">
        <v>10.19</v>
      </c>
      <c r="I390" s="38" t="s">
        <v>140</v>
      </c>
      <c r="J390" s="3">
        <v>0.67</v>
      </c>
      <c r="K390" s="32">
        <v>1.1100000000000001</v>
      </c>
      <c r="L390" s="32">
        <v>0.09</v>
      </c>
      <c r="M390" s="32">
        <v>7.02</v>
      </c>
    </row>
    <row r="391" spans="1:13" s="21" customFormat="1" x14ac:dyDescent="0.25">
      <c r="A391" s="18">
        <v>107</v>
      </c>
      <c r="B391" s="1" t="s">
        <v>16</v>
      </c>
      <c r="C391" s="2">
        <v>55</v>
      </c>
      <c r="D391" s="32">
        <f t="shared" si="145"/>
        <v>25.05</v>
      </c>
      <c r="E391" s="41">
        <v>1.82</v>
      </c>
      <c r="F391" s="47">
        <v>3.75</v>
      </c>
      <c r="G391" s="48">
        <v>7.24</v>
      </c>
      <c r="H391" s="19">
        <v>4.0199999999999996</v>
      </c>
      <c r="I391" s="38" t="s">
        <v>140</v>
      </c>
      <c r="J391" s="3">
        <v>0.75</v>
      </c>
      <c r="K391" s="32">
        <v>1.1100000000000001</v>
      </c>
      <c r="L391" s="32">
        <v>0.09</v>
      </c>
      <c r="M391" s="32">
        <v>7.02</v>
      </c>
    </row>
    <row r="392" spans="1:13" s="21" customFormat="1" x14ac:dyDescent="0.25">
      <c r="A392" s="18">
        <v>108</v>
      </c>
      <c r="B392" s="1" t="s">
        <v>16</v>
      </c>
      <c r="C392" s="2" t="s">
        <v>116</v>
      </c>
      <c r="D392" s="32">
        <f t="shared" si="145"/>
        <v>25.05</v>
      </c>
      <c r="E392" s="41">
        <v>1.82</v>
      </c>
      <c r="F392" s="47">
        <v>3.75</v>
      </c>
      <c r="G392" s="48">
        <v>7.24</v>
      </c>
      <c r="H392" s="19">
        <v>4.0199999999999996</v>
      </c>
      <c r="I392" s="38" t="s">
        <v>140</v>
      </c>
      <c r="J392" s="3">
        <v>0.51</v>
      </c>
      <c r="K392" s="32">
        <v>1.1100000000000001</v>
      </c>
      <c r="L392" s="32">
        <v>0.09</v>
      </c>
      <c r="M392" s="32">
        <v>7.02</v>
      </c>
    </row>
    <row r="393" spans="1:13" s="21" customFormat="1" x14ac:dyDescent="0.25">
      <c r="A393" s="18">
        <v>109</v>
      </c>
      <c r="B393" s="1" t="s">
        <v>112</v>
      </c>
      <c r="C393" s="2">
        <v>11</v>
      </c>
      <c r="D393" s="32">
        <f t="shared" si="145"/>
        <v>25.05</v>
      </c>
      <c r="E393" s="41">
        <v>1.82</v>
      </c>
      <c r="F393" s="47">
        <v>3.75</v>
      </c>
      <c r="G393" s="48">
        <v>7.24</v>
      </c>
      <c r="H393" s="19">
        <v>4.0199999999999996</v>
      </c>
      <c r="I393" s="38" t="s">
        <v>140</v>
      </c>
      <c r="J393" s="3">
        <v>0.47</v>
      </c>
      <c r="K393" s="32">
        <v>1.1100000000000001</v>
      </c>
      <c r="L393" s="32">
        <v>0.09</v>
      </c>
      <c r="M393" s="32">
        <v>7.02</v>
      </c>
    </row>
    <row r="394" spans="1:13" s="21" customFormat="1" x14ac:dyDescent="0.25">
      <c r="A394" s="18">
        <v>110</v>
      </c>
      <c r="B394" s="1" t="s">
        <v>112</v>
      </c>
      <c r="C394" s="2" t="s">
        <v>117</v>
      </c>
      <c r="D394" s="32">
        <f t="shared" si="145"/>
        <v>25.05</v>
      </c>
      <c r="E394" s="41">
        <v>1.82</v>
      </c>
      <c r="F394" s="47">
        <v>3.75</v>
      </c>
      <c r="G394" s="48">
        <v>7.24</v>
      </c>
      <c r="H394" s="19">
        <v>4.0199999999999996</v>
      </c>
      <c r="I394" s="38" t="s">
        <v>140</v>
      </c>
      <c r="J394" s="3">
        <v>0.66</v>
      </c>
      <c r="K394" s="32">
        <v>1.1100000000000001</v>
      </c>
      <c r="L394" s="32">
        <v>0.09</v>
      </c>
      <c r="M394" s="32">
        <v>7.02</v>
      </c>
    </row>
    <row r="395" spans="1:13" s="21" customFormat="1" x14ac:dyDescent="0.25">
      <c r="A395" s="18">
        <v>111</v>
      </c>
      <c r="B395" s="1" t="s">
        <v>112</v>
      </c>
      <c r="C395" s="2" t="s">
        <v>118</v>
      </c>
      <c r="D395" s="32">
        <f t="shared" si="145"/>
        <v>25.05</v>
      </c>
      <c r="E395" s="41">
        <v>1.82</v>
      </c>
      <c r="F395" s="47">
        <v>3.75</v>
      </c>
      <c r="G395" s="48">
        <v>7.24</v>
      </c>
      <c r="H395" s="19">
        <v>4.0199999999999996</v>
      </c>
      <c r="I395" s="38" t="s">
        <v>140</v>
      </c>
      <c r="J395" s="3">
        <v>0.69</v>
      </c>
      <c r="K395" s="32">
        <v>1.1100000000000001</v>
      </c>
      <c r="L395" s="32">
        <v>0.09</v>
      </c>
      <c r="M395" s="32">
        <v>7.02</v>
      </c>
    </row>
    <row r="396" spans="1:13" s="21" customFormat="1" x14ac:dyDescent="0.25">
      <c r="A396" s="18">
        <v>112</v>
      </c>
      <c r="B396" s="1" t="s">
        <v>112</v>
      </c>
      <c r="C396" s="2">
        <v>4</v>
      </c>
      <c r="D396" s="32">
        <f t="shared" si="145"/>
        <v>25.05</v>
      </c>
      <c r="E396" s="41">
        <v>1.82</v>
      </c>
      <c r="F396" s="47">
        <v>3.75</v>
      </c>
      <c r="G396" s="48">
        <v>7.24</v>
      </c>
      <c r="H396" s="19">
        <v>4.0199999999999996</v>
      </c>
      <c r="I396" s="38" t="s">
        <v>140</v>
      </c>
      <c r="J396" s="3">
        <v>0.52</v>
      </c>
      <c r="K396" s="32">
        <v>1.1100000000000001</v>
      </c>
      <c r="L396" s="32">
        <v>0.09</v>
      </c>
      <c r="M396" s="32">
        <v>7.02</v>
      </c>
    </row>
    <row r="397" spans="1:13" s="21" customFormat="1" x14ac:dyDescent="0.25">
      <c r="A397" s="18">
        <v>113</v>
      </c>
      <c r="B397" s="1" t="s">
        <v>112</v>
      </c>
      <c r="C397" s="2" t="s">
        <v>119</v>
      </c>
      <c r="D397" s="32">
        <f t="shared" si="145"/>
        <v>25.05</v>
      </c>
      <c r="E397" s="41">
        <v>1.82</v>
      </c>
      <c r="F397" s="47">
        <v>3.75</v>
      </c>
      <c r="G397" s="48">
        <v>7.24</v>
      </c>
      <c r="H397" s="19">
        <v>4.0199999999999996</v>
      </c>
      <c r="I397" s="38" t="s">
        <v>140</v>
      </c>
      <c r="J397" s="3">
        <v>0.49</v>
      </c>
      <c r="K397" s="32">
        <v>1.1100000000000001</v>
      </c>
      <c r="L397" s="32">
        <v>0.09</v>
      </c>
      <c r="M397" s="32">
        <v>7.02</v>
      </c>
    </row>
    <row r="398" spans="1:13" s="45" customFormat="1" x14ac:dyDescent="0.25">
      <c r="A398" s="44">
        <v>114</v>
      </c>
      <c r="B398" s="1" t="s">
        <v>152</v>
      </c>
      <c r="C398" s="2">
        <v>4</v>
      </c>
      <c r="D398" s="32">
        <f t="shared" si="145"/>
        <v>31.52</v>
      </c>
      <c r="E398" s="41">
        <v>5.23</v>
      </c>
      <c r="F398" s="47">
        <v>4.49</v>
      </c>
      <c r="G398" s="48">
        <v>3.7</v>
      </c>
      <c r="H398" s="19">
        <v>8.39</v>
      </c>
      <c r="I398" s="38" t="s">
        <v>140</v>
      </c>
      <c r="J398" s="3">
        <v>0.22</v>
      </c>
      <c r="K398" s="32">
        <v>2.42</v>
      </c>
      <c r="L398" s="32">
        <v>0.09</v>
      </c>
      <c r="M398" s="32">
        <v>7.2</v>
      </c>
    </row>
    <row r="399" spans="1:13" s="21" customFormat="1" x14ac:dyDescent="0.25">
      <c r="A399" s="18">
        <v>115</v>
      </c>
      <c r="B399" s="1" t="s">
        <v>62</v>
      </c>
      <c r="C399" s="2">
        <v>24</v>
      </c>
      <c r="D399" s="41">
        <f t="shared" si="145"/>
        <v>28.8</v>
      </c>
      <c r="E399" s="41">
        <v>4.22</v>
      </c>
      <c r="F399" s="41">
        <v>2.5499999999999998</v>
      </c>
      <c r="G399" s="41">
        <v>8.01</v>
      </c>
      <c r="H399" s="19">
        <v>5.4</v>
      </c>
      <c r="I399" s="38" t="s">
        <v>140</v>
      </c>
      <c r="J399" s="3">
        <v>0.22</v>
      </c>
      <c r="K399" s="1">
        <v>2.52</v>
      </c>
      <c r="L399" s="41">
        <v>0.09</v>
      </c>
      <c r="M399" s="14">
        <v>6.01</v>
      </c>
    </row>
    <row r="400" spans="1:13" s="21" customFormat="1" x14ac:dyDescent="0.25">
      <c r="A400" s="68" t="s">
        <v>82</v>
      </c>
      <c r="B400" s="68"/>
      <c r="C400" s="68"/>
      <c r="D400" s="68"/>
      <c r="E400" s="68"/>
      <c r="F400" s="68"/>
      <c r="G400" s="68"/>
      <c r="H400" s="68"/>
      <c r="I400" s="68"/>
      <c r="J400" s="68"/>
      <c r="K400" s="68"/>
      <c r="L400" s="68"/>
      <c r="M400" s="68"/>
    </row>
    <row r="401" spans="1:14" s="21" customFormat="1" x14ac:dyDescent="0.25">
      <c r="A401" s="18">
        <v>1</v>
      </c>
      <c r="B401" s="1" t="s">
        <v>83</v>
      </c>
      <c r="C401" s="2">
        <v>3</v>
      </c>
      <c r="D401" s="41">
        <f t="shared" ref="D401:D404" si="146">E401+F401+G401+H401+K401+L401+M401</f>
        <v>9.65</v>
      </c>
      <c r="E401" s="41"/>
      <c r="F401" s="41"/>
      <c r="G401" s="41"/>
      <c r="H401" s="41">
        <v>2.1800000000000002</v>
      </c>
      <c r="I401" s="38" t="s">
        <v>140</v>
      </c>
      <c r="J401" s="38" t="s">
        <v>140</v>
      </c>
      <c r="K401" s="41">
        <v>2.52</v>
      </c>
      <c r="L401" s="41">
        <v>0.09</v>
      </c>
      <c r="M401" s="41">
        <v>4.8600000000000003</v>
      </c>
    </row>
    <row r="402" spans="1:14" s="21" customFormat="1" x14ac:dyDescent="0.25">
      <c r="A402" s="18">
        <v>2</v>
      </c>
      <c r="B402" s="1" t="s">
        <v>83</v>
      </c>
      <c r="C402" s="2">
        <v>5</v>
      </c>
      <c r="D402" s="41">
        <f t="shared" si="146"/>
        <v>9.65</v>
      </c>
      <c r="E402" s="41"/>
      <c r="F402" s="41"/>
      <c r="G402" s="41"/>
      <c r="H402" s="41">
        <v>2.1800000000000002</v>
      </c>
      <c r="I402" s="38" t="s">
        <v>140</v>
      </c>
      <c r="J402" s="38" t="s">
        <v>140</v>
      </c>
      <c r="K402" s="41">
        <v>2.52</v>
      </c>
      <c r="L402" s="41">
        <v>0.09</v>
      </c>
      <c r="M402" s="41">
        <v>4.8600000000000003</v>
      </c>
    </row>
    <row r="403" spans="1:14" s="21" customFormat="1" x14ac:dyDescent="0.25">
      <c r="A403" s="18">
        <v>3</v>
      </c>
      <c r="B403" s="1" t="s">
        <v>83</v>
      </c>
      <c r="C403" s="2">
        <v>7</v>
      </c>
      <c r="D403" s="41">
        <f t="shared" si="146"/>
        <v>9.65</v>
      </c>
      <c r="E403" s="41"/>
      <c r="F403" s="41"/>
      <c r="G403" s="41"/>
      <c r="H403" s="41">
        <v>2.1800000000000002</v>
      </c>
      <c r="I403" s="38" t="s">
        <v>140</v>
      </c>
      <c r="J403" s="38" t="s">
        <v>140</v>
      </c>
      <c r="K403" s="41">
        <v>2.52</v>
      </c>
      <c r="L403" s="41">
        <v>0.09</v>
      </c>
      <c r="M403" s="41">
        <v>4.8600000000000003</v>
      </c>
    </row>
    <row r="404" spans="1:14" s="21" customFormat="1" x14ac:dyDescent="0.25">
      <c r="A404" s="18">
        <v>4</v>
      </c>
      <c r="B404" s="1" t="s">
        <v>83</v>
      </c>
      <c r="C404" s="2">
        <v>10</v>
      </c>
      <c r="D404" s="41">
        <f t="shared" si="146"/>
        <v>9.65</v>
      </c>
      <c r="E404" s="41"/>
      <c r="F404" s="41"/>
      <c r="G404" s="41"/>
      <c r="H404" s="41">
        <v>2.1800000000000002</v>
      </c>
      <c r="I404" s="38" t="s">
        <v>140</v>
      </c>
      <c r="J404" s="38" t="s">
        <v>140</v>
      </c>
      <c r="K404" s="41">
        <v>2.52</v>
      </c>
      <c r="L404" s="41">
        <v>0.09</v>
      </c>
      <c r="M404" s="41">
        <v>4.8600000000000003</v>
      </c>
    </row>
    <row r="405" spans="1:14" s="21" customFormat="1" x14ac:dyDescent="0.25">
      <c r="A405" s="18">
        <v>5</v>
      </c>
      <c r="B405" s="1" t="s">
        <v>84</v>
      </c>
      <c r="C405" s="2">
        <v>12</v>
      </c>
      <c r="D405" s="41">
        <f>E405+F405+G405+H405+K405+L405+M405</f>
        <v>9.65</v>
      </c>
      <c r="E405" s="41">
        <v>0</v>
      </c>
      <c r="F405" s="41">
        <v>0</v>
      </c>
      <c r="G405" s="41">
        <v>0</v>
      </c>
      <c r="H405" s="41">
        <v>2.1800000000000002</v>
      </c>
      <c r="I405" s="38" t="s">
        <v>140</v>
      </c>
      <c r="J405" s="3">
        <v>1.72</v>
      </c>
      <c r="K405" s="41">
        <v>2.52</v>
      </c>
      <c r="L405" s="41">
        <v>0.09</v>
      </c>
      <c r="M405" s="41">
        <v>4.8600000000000003</v>
      </c>
    </row>
    <row r="406" spans="1:14" x14ac:dyDescent="0.25">
      <c r="A406" s="17"/>
      <c r="B406" s="7"/>
      <c r="C406" s="8"/>
      <c r="D406" s="5"/>
      <c r="E406" s="5"/>
      <c r="F406" s="5"/>
      <c r="G406" s="5"/>
      <c r="H406" s="11"/>
      <c r="I406" s="12"/>
      <c r="J406" s="6"/>
      <c r="K406" s="5"/>
      <c r="L406" s="5"/>
      <c r="M406" s="10"/>
    </row>
    <row r="407" spans="1:14" x14ac:dyDescent="0.25">
      <c r="A407" s="68" t="s">
        <v>151</v>
      </c>
      <c r="B407" s="68"/>
      <c r="C407" s="68"/>
      <c r="D407" s="68"/>
      <c r="E407" s="68"/>
      <c r="F407" s="68"/>
      <c r="G407" s="68"/>
      <c r="H407" s="68"/>
      <c r="I407" s="68"/>
      <c r="J407" s="68"/>
      <c r="K407" s="68"/>
      <c r="L407" s="68"/>
      <c r="M407" s="68"/>
      <c r="N407" s="52"/>
    </row>
    <row r="408" spans="1:14" x14ac:dyDescent="0.25">
      <c r="A408" s="43"/>
      <c r="B408" s="46"/>
      <c r="C408" s="46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</row>
    <row r="409" spans="1:14" x14ac:dyDescent="0.25">
      <c r="A409" s="44">
        <v>1</v>
      </c>
      <c r="B409" s="44" t="s">
        <v>5</v>
      </c>
      <c r="C409" s="44">
        <v>85</v>
      </c>
      <c r="D409" s="41">
        <f t="shared" ref="D409" si="147">E409+F409+G409+H409+K409+L409+M409</f>
        <v>45.75</v>
      </c>
      <c r="E409" s="44">
        <v>7.07</v>
      </c>
      <c r="F409" s="44">
        <v>7.43</v>
      </c>
      <c r="G409" s="44">
        <v>6.65</v>
      </c>
      <c r="H409" s="44">
        <v>15.96</v>
      </c>
      <c r="I409" s="44">
        <v>5.45</v>
      </c>
      <c r="J409" s="38" t="s">
        <v>140</v>
      </c>
      <c r="K409" s="44">
        <v>1.05</v>
      </c>
      <c r="L409" s="44">
        <v>0.09</v>
      </c>
      <c r="M409" s="49">
        <v>7.5</v>
      </c>
      <c r="N409" s="43"/>
    </row>
    <row r="410" spans="1:14" s="40" customFormat="1" x14ac:dyDescent="0.25">
      <c r="A410" s="43"/>
      <c r="B410" s="43"/>
      <c r="C410" s="43"/>
      <c r="D410" s="42"/>
      <c r="E410" s="43"/>
      <c r="F410" s="43"/>
      <c r="G410" s="43"/>
      <c r="H410" s="43"/>
      <c r="I410" s="43"/>
      <c r="J410" s="46"/>
      <c r="K410" s="43"/>
      <c r="L410" s="43"/>
      <c r="M410" s="43"/>
      <c r="N410" s="43"/>
    </row>
    <row r="411" spans="1:14" x14ac:dyDescent="0.25">
      <c r="A411" s="78" t="s">
        <v>121</v>
      </c>
      <c r="B411" s="79"/>
      <c r="C411" s="79"/>
      <c r="D411" s="79"/>
      <c r="E411" s="79"/>
      <c r="F411" s="79"/>
      <c r="G411" s="79"/>
      <c r="H411" s="22"/>
      <c r="I411" s="22"/>
      <c r="J411" s="22"/>
      <c r="K411" s="9"/>
      <c r="L411" s="9"/>
      <c r="M411" s="9"/>
    </row>
    <row r="412" spans="1:14" ht="27" customHeight="1" x14ac:dyDescent="0.25">
      <c r="A412" s="80" t="s">
        <v>141</v>
      </c>
      <c r="B412" s="80"/>
      <c r="C412" s="80"/>
      <c r="D412" s="80"/>
      <c r="E412" s="80"/>
      <c r="F412" s="80"/>
      <c r="G412" s="80"/>
      <c r="H412" s="80"/>
      <c r="I412" s="80"/>
      <c r="J412" s="80"/>
      <c r="K412" s="80"/>
      <c r="L412" s="80"/>
      <c r="M412" s="80"/>
    </row>
    <row r="413" spans="1:14" ht="43.5" customHeight="1" x14ac:dyDescent="0.25">
      <c r="A413" s="76" t="s">
        <v>128</v>
      </c>
      <c r="B413" s="76"/>
      <c r="C413" s="76"/>
      <c r="D413" s="76"/>
      <c r="E413" s="76"/>
      <c r="F413" s="76"/>
      <c r="G413" s="76"/>
      <c r="H413" s="76"/>
      <c r="I413" s="76"/>
      <c r="J413" s="76"/>
      <c r="K413" s="76"/>
      <c r="L413" s="76"/>
      <c r="M413" s="76"/>
    </row>
    <row r="414" spans="1:14" ht="33" customHeight="1" x14ac:dyDescent="0.25">
      <c r="A414" s="74" t="s">
        <v>142</v>
      </c>
      <c r="B414" s="75"/>
      <c r="C414" s="75"/>
      <c r="D414" s="75"/>
      <c r="E414" s="75"/>
      <c r="F414" s="75"/>
      <c r="G414" s="75"/>
      <c r="H414" s="75"/>
      <c r="I414" s="75"/>
      <c r="J414" s="75"/>
      <c r="K414" s="75"/>
      <c r="L414" s="75"/>
      <c r="M414" s="75"/>
    </row>
    <row r="415" spans="1:14" x14ac:dyDescent="0.25">
      <c r="B415" s="21"/>
      <c r="E415" t="s">
        <v>143</v>
      </c>
    </row>
    <row r="417" spans="2:2" x14ac:dyDescent="0.25">
      <c r="B417" s="21"/>
    </row>
  </sheetData>
  <autoFilter ref="B24:M405"/>
  <mergeCells count="43">
    <mergeCell ref="A414:M414"/>
    <mergeCell ref="A96:M96"/>
    <mergeCell ref="A413:M413"/>
    <mergeCell ref="A230:M230"/>
    <mergeCell ref="A234:M234"/>
    <mergeCell ref="A284:M284"/>
    <mergeCell ref="A400:M400"/>
    <mergeCell ref="A411:G411"/>
    <mergeCell ref="A412:M412"/>
    <mergeCell ref="A164:M164"/>
    <mergeCell ref="A407:M407"/>
    <mergeCell ref="A64:M64"/>
    <mergeCell ref="A25:M25"/>
    <mergeCell ref="A59:M59"/>
    <mergeCell ref="A19:A23"/>
    <mergeCell ref="B19:B23"/>
    <mergeCell ref="C19:C23"/>
    <mergeCell ref="D19:M19"/>
    <mergeCell ref="M21:M23"/>
    <mergeCell ref="H21:J22"/>
    <mergeCell ref="K21:K23"/>
    <mergeCell ref="L21:L23"/>
    <mergeCell ref="D20:D23"/>
    <mergeCell ref="A17:M17"/>
    <mergeCell ref="E20:M20"/>
    <mergeCell ref="E21:E23"/>
    <mergeCell ref="F21:F23"/>
    <mergeCell ref="G21:G23"/>
    <mergeCell ref="I1:M1"/>
    <mergeCell ref="I2:M2"/>
    <mergeCell ref="I3:M3"/>
    <mergeCell ref="I4:M4"/>
    <mergeCell ref="I6:M6"/>
    <mergeCell ref="I7:M7"/>
    <mergeCell ref="I8:M8"/>
    <mergeCell ref="I9:M9"/>
    <mergeCell ref="I10:M10"/>
    <mergeCell ref="I11:M11"/>
    <mergeCell ref="I12:M12"/>
    <mergeCell ref="A13:M13"/>
    <mergeCell ref="A14:M14"/>
    <mergeCell ref="A15:M15"/>
    <mergeCell ref="A16:M16"/>
  </mergeCells>
  <pageMargins left="0.39370078740157483" right="0.39370078740157483" top="0.59055118110236227" bottom="0.39370078740157483" header="0.31496062992125984" footer="0.31496062992125984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 01.07.2022</vt:lpstr>
      <vt:lpstr>'С 01.07.2022'!Заголовки_для_печати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2022-07-01T07:27:27Z</dcterms:modified>
</cp:coreProperties>
</file>